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8_{B6E49DC0-2D3D-4A86-A690-546ED5E6B0B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10" yWindow="-110" windowWidth="19420" windowHeight="104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H112" i="6" s="1"/>
  <c r="D112" i="6" s="1"/>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F43" i="6" s="1"/>
  <c r="B20" i="6"/>
  <c r="B19" i="6"/>
  <c r="B18" i="6"/>
  <c r="B17" i="6"/>
  <c r="B15" i="6"/>
  <c r="B13" i="6"/>
  <c r="B12" i="6"/>
  <c r="B11" i="6"/>
  <c r="G11" i="6" s="1"/>
  <c r="H11" i="6" s="1"/>
  <c r="B10" i="6"/>
  <c r="B9" i="6"/>
  <c r="B6" i="6"/>
  <c r="B4" i="6"/>
  <c r="G4" i="6" s="1"/>
  <c r="H4" i="6" s="1"/>
  <c r="O30" i="4"/>
  <c r="P54" i="4"/>
  <c r="B90" i="4" s="1"/>
  <c r="A72" i="6" s="1"/>
  <c r="B137" i="4"/>
  <c r="A111" i="6" s="1"/>
  <c r="B135" i="4"/>
  <c r="A110" i="6" s="1"/>
  <c r="B133" i="4"/>
  <c r="A109" i="6" s="1"/>
  <c r="B131" i="4"/>
  <c r="A108" i="6" s="1"/>
  <c r="B120" i="4"/>
  <c r="A98" i="6" s="1"/>
  <c r="B119" i="4"/>
  <c r="A97" i="6" s="1"/>
  <c r="B117" i="4"/>
  <c r="A95" i="6" s="1"/>
  <c r="B115" i="4"/>
  <c r="A94" i="6" s="1"/>
  <c r="B114" i="4"/>
  <c r="A93" i="6" s="1"/>
  <c r="B102" i="4"/>
  <c r="A83" i="6" s="1"/>
  <c r="P53" i="4"/>
  <c r="Q53" i="4" s="1"/>
  <c r="B78" i="4"/>
  <c r="A61" i="6"/>
  <c r="B66" i="4"/>
  <c r="A50" i="6" s="1"/>
  <c r="B54" i="4"/>
  <c r="A39" i="6"/>
  <c r="P42" i="4"/>
  <c r="B42" i="4"/>
  <c r="A28" i="6" s="1"/>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14" i="4" s="1"/>
  <c r="B113" i="4"/>
  <c r="H101" i="4"/>
  <c r="S51" i="4"/>
  <c r="T51" i="4"/>
  <c r="U51" i="4"/>
  <c r="V51" i="4"/>
  <c r="W51" i="4"/>
  <c r="X51" i="4"/>
  <c r="Y51" i="4"/>
  <c r="Z51" i="4"/>
  <c r="AA51" i="4" s="1"/>
  <c r="AB51" i="4" s="1"/>
  <c r="AC51" i="4" s="1"/>
  <c r="S50" i="4"/>
  <c r="T50" i="4"/>
  <c r="U50" i="4"/>
  <c r="V50" i="4"/>
  <c r="W50" i="4"/>
  <c r="X50" i="4"/>
  <c r="Y50" i="4" s="1"/>
  <c r="Z50" i="4" s="1"/>
  <c r="S49" i="4"/>
  <c r="T49" i="4"/>
  <c r="U49" i="4"/>
  <c r="V49" i="4"/>
  <c r="W49" i="4"/>
  <c r="X49" i="4" s="1"/>
  <c r="Y49" i="4" s="1"/>
  <c r="Z49" i="4" s="1"/>
  <c r="S48" i="4"/>
  <c r="T48" i="4"/>
  <c r="U48" i="4"/>
  <c r="V48" i="4"/>
  <c r="S47" i="4"/>
  <c r="T47" i="4" s="1"/>
  <c r="U47" i="4" s="1"/>
  <c r="S46" i="4"/>
  <c r="S45" i="4"/>
  <c r="S44" i="4"/>
  <c r="T45" i="4"/>
  <c r="T44" i="4"/>
  <c r="S43" i="4"/>
  <c r="T43" i="4" s="1"/>
  <c r="U43" i="4" s="1"/>
  <c r="S42" i="4"/>
  <c r="U44"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s="1"/>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X357" i="5" s="1"/>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V2504" i="5"/>
  <c r="E2504" i="5"/>
  <c r="X2504" i="5" s="1"/>
  <c r="F39" i="6"/>
  <c r="F50" i="6" s="1"/>
  <c r="F28" i="6"/>
  <c r="F17" i="6"/>
  <c r="F98" i="6"/>
  <c r="H98" i="6" s="1"/>
  <c r="D98" i="6"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H39" i="6"/>
  <c r="D39" i="6" s="1"/>
  <c r="G33" i="6"/>
  <c r="G32" i="6"/>
  <c r="G31" i="6"/>
  <c r="G30" i="6"/>
  <c r="G29" i="6"/>
  <c r="G28" i="6"/>
  <c r="H28" i="6"/>
  <c r="K114" i="6" s="1"/>
  <c r="G17" i="6"/>
  <c r="H17" i="6" s="1"/>
  <c r="D17" i="6" s="1"/>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C75" i="6" s="1"/>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B21" i="13"/>
  <c r="C4" i="8"/>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c r="D10" i="6" s="1"/>
  <c r="G13" i="6"/>
  <c r="H13" i="6"/>
  <c r="G5" i="6"/>
  <c r="H5" i="6"/>
  <c r="F6" i="6"/>
  <c r="H6" i="6" s="1"/>
  <c r="G6" i="6"/>
  <c r="G12" i="6"/>
  <c r="H12" i="6"/>
  <c r="H14" i="6"/>
  <c r="G15" i="6"/>
  <c r="H15" i="6" s="1"/>
  <c r="D15" i="6" s="1"/>
  <c r="H16" i="6"/>
  <c r="I4" i="6"/>
  <c r="I5" i="6"/>
  <c r="J5" i="6"/>
  <c r="I6" i="6"/>
  <c r="J6" i="6"/>
  <c r="I9" i="6"/>
  <c r="C9" i="6" s="1"/>
  <c r="J9" i="6"/>
  <c r="I10" i="6"/>
  <c r="C10" i="6" s="1"/>
  <c r="J10" i="6"/>
  <c r="I11" i="6"/>
  <c r="J11" i="6"/>
  <c r="I12" i="6"/>
  <c r="C12" i="6" s="1"/>
  <c r="J12" i="6"/>
  <c r="I13" i="6"/>
  <c r="C13" i="6" s="1"/>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3" i="5"/>
  <c r="X255" i="5"/>
  <c r="X249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F115" i="6" s="1"/>
  <c r="B32" i="4"/>
  <c r="A19" i="6"/>
  <c r="F41" i="6"/>
  <c r="F52" i="6" s="1"/>
  <c r="AA15" i="4"/>
  <c r="B33" i="4"/>
  <c r="A20" i="6"/>
  <c r="F42" i="6"/>
  <c r="F18" i="6"/>
  <c r="H18" i="6"/>
  <c r="F19" i="6"/>
  <c r="H19" i="6"/>
  <c r="D19" i="6" s="1"/>
  <c r="F20" i="6"/>
  <c r="H20" i="6"/>
  <c r="O33" i="4"/>
  <c r="P57" i="4"/>
  <c r="B105" i="4" s="1"/>
  <c r="A86" i="6" s="1"/>
  <c r="B123" i="4"/>
  <c r="A101" i="6"/>
  <c r="O32" i="4"/>
  <c r="P56" i="4"/>
  <c r="B80" i="4" s="1"/>
  <c r="A63" i="6" s="1"/>
  <c r="B81" i="4"/>
  <c r="A64" i="6"/>
  <c r="B69" i="4"/>
  <c r="A53" i="6" s="1"/>
  <c r="P45" i="4"/>
  <c r="B45" i="4"/>
  <c r="A31" i="6"/>
  <c r="P44" i="4"/>
  <c r="B44" i="4"/>
  <c r="A30" i="6" s="1"/>
  <c r="D20" i="6"/>
  <c r="A116" i="6"/>
  <c r="F117" i="6"/>
  <c r="A117" i="6"/>
  <c r="H42" i="6"/>
  <c r="D42" i="6" s="1"/>
  <c r="F53" i="6"/>
  <c r="H53" i="6"/>
  <c r="F64" i="6"/>
  <c r="H64" i="6"/>
  <c r="D64" i="6" s="1"/>
  <c r="F75" i="6"/>
  <c r="H75" i="6"/>
  <c r="D75" i="6" s="1"/>
  <c r="F86" i="6"/>
  <c r="H86" i="6" s="1"/>
  <c r="D86" i="6" s="1"/>
  <c r="F101" i="6"/>
  <c r="H101" i="6" s="1"/>
  <c r="D101" i="6" s="1"/>
  <c r="F30" i="6"/>
  <c r="H30" i="6" s="1"/>
  <c r="F31" i="6"/>
  <c r="H31" i="6"/>
  <c r="D31" i="6" s="1"/>
  <c r="K117" i="6"/>
  <c r="D53" i="6"/>
  <c r="F51" i="6"/>
  <c r="F62" i="6"/>
  <c r="F73" i="6" s="1"/>
  <c r="F84" i="6" s="1"/>
  <c r="H84" i="6" s="1"/>
  <c r="F29" i="6"/>
  <c r="H29" i="6" s="1"/>
  <c r="K115" i="6" s="1"/>
  <c r="A115" i="6"/>
  <c r="D18" i="6"/>
  <c r="O31" i="4"/>
  <c r="P43" i="4"/>
  <c r="B43" i="4" s="1"/>
  <c r="A29" i="6" s="1"/>
  <c r="P55" i="4"/>
  <c r="B91" i="4" s="1"/>
  <c r="A73" i="6" s="1"/>
  <c r="AA16" i="4" a="1"/>
  <c r="AA16" i="4"/>
  <c r="A118" i="6"/>
  <c r="AA17" i="4" a="1"/>
  <c r="AA17" i="4"/>
  <c r="A119" i="6"/>
  <c r="B34" i="4"/>
  <c r="A21" i="6"/>
  <c r="F21" i="6"/>
  <c r="O34" i="4"/>
  <c r="P46" i="4"/>
  <c r="B46" i="4" s="1"/>
  <c r="A32" i="6" s="1"/>
  <c r="P58" i="4"/>
  <c r="B82" i="4" s="1"/>
  <c r="A65" i="6" s="1"/>
  <c r="B58" i="4"/>
  <c r="A43" i="6"/>
  <c r="B106" i="4"/>
  <c r="A87" i="6"/>
  <c r="B35" i="4"/>
  <c r="O35" i="4"/>
  <c r="P59" i="4"/>
  <c r="B125" i="4" s="1"/>
  <c r="A103" i="6" s="1"/>
  <c r="B59" i="4"/>
  <c r="A44" i="6" s="1"/>
  <c r="P47" i="4"/>
  <c r="B47" i="4"/>
  <c r="A33" i="6" s="1"/>
  <c r="A22" i="6"/>
  <c r="F22" i="6"/>
  <c r="H22" i="6"/>
  <c r="D22" i="6"/>
  <c r="F33" i="6"/>
  <c r="H33" i="6" s="1"/>
  <c r="F44" i="6"/>
  <c r="H44" i="6" s="1"/>
  <c r="D44"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B99" i="4"/>
  <c r="A81" i="6"/>
  <c r="B87" i="4"/>
  <c r="A70" i="6"/>
  <c r="B77" i="4"/>
  <c r="A60" i="6" s="1"/>
  <c r="B75" i="4"/>
  <c r="A59" i="6"/>
  <c r="B63" i="4"/>
  <c r="A48" i="6"/>
  <c r="P51" i="4"/>
  <c r="B51" i="4"/>
  <c r="A37" i="6"/>
  <c r="A26" i="6"/>
  <c r="H51" i="6" l="1"/>
  <c r="D51" i="6" s="1"/>
  <c r="V47" i="4"/>
  <c r="W47" i="4" s="1"/>
  <c r="AA49" i="4"/>
  <c r="AB49" i="4" s="1"/>
  <c r="AA50" i="4"/>
  <c r="AB50" i="4" s="1"/>
  <c r="W48" i="4"/>
  <c r="X48" i="4" s="1"/>
  <c r="T46" i="4"/>
  <c r="B83" i="4"/>
  <c r="A66" i="6" s="1"/>
  <c r="B107" i="4"/>
  <c r="A88" i="6" s="1"/>
  <c r="AC50" i="4"/>
  <c r="AC49" i="4"/>
  <c r="V43" i="4"/>
  <c r="B121" i="4"/>
  <c r="A99" i="6" s="1"/>
  <c r="D29" i="6"/>
  <c r="T42" i="4"/>
  <c r="U42" i="4" s="1"/>
  <c r="V42" i="4" s="1"/>
  <c r="W42" i="4" s="1"/>
  <c r="H62" i="6"/>
  <c r="D62" i="6" s="1"/>
  <c r="D33" i="6"/>
  <c r="K119" i="6"/>
  <c r="B95" i="4"/>
  <c r="A77" i="6" s="1"/>
  <c r="C20" i="6"/>
  <c r="C44" i="6"/>
  <c r="C33" i="6"/>
  <c r="F119" i="6"/>
  <c r="C22" i="6"/>
  <c r="B71" i="4"/>
  <c r="A55" i="6" s="1"/>
  <c r="F103" i="6"/>
  <c r="H103" i="6" s="1"/>
  <c r="D103" i="6" s="1"/>
  <c r="F55" i="6"/>
  <c r="C64" i="6"/>
  <c r="C101" i="6"/>
  <c r="C53" i="6"/>
  <c r="B93" i="4"/>
  <c r="A75" i="6" s="1"/>
  <c r="C31" i="6"/>
  <c r="C86" i="6"/>
  <c r="B57" i="4"/>
  <c r="A42" i="6" s="1"/>
  <c r="C42" i="6"/>
  <c r="H43" i="6"/>
  <c r="D43" i="6" s="1"/>
  <c r="F118" i="6"/>
  <c r="F54" i="6"/>
  <c r="F102" i="6"/>
  <c r="H102" i="6" s="1"/>
  <c r="D102" i="6" s="1"/>
  <c r="B124" i="4"/>
  <c r="A102" i="6" s="1"/>
  <c r="B70" i="4"/>
  <c r="A54" i="6" s="1"/>
  <c r="B94" i="4"/>
  <c r="A76" i="6" s="1"/>
  <c r="G21" i="6"/>
  <c r="H21" i="6" s="1"/>
  <c r="F32" i="6"/>
  <c r="H32" i="6" s="1"/>
  <c r="C43" i="6"/>
  <c r="K116" i="6"/>
  <c r="D30" i="6"/>
  <c r="F63" i="6"/>
  <c r="H52" i="6"/>
  <c r="D52" i="6" s="1"/>
  <c r="H41" i="6"/>
  <c r="D41" i="6" s="1"/>
  <c r="F94" i="6"/>
  <c r="F95" i="6" s="1"/>
  <c r="B68" i="4"/>
  <c r="A52" i="6" s="1"/>
  <c r="B92" i="4"/>
  <c r="A74" i="6" s="1"/>
  <c r="B122" i="4"/>
  <c r="A100" i="6" s="1"/>
  <c r="C19" i="6"/>
  <c r="C30" i="6"/>
  <c r="C52" i="6"/>
  <c r="F100" i="6"/>
  <c r="H100" i="6" s="1"/>
  <c r="F116" i="6"/>
  <c r="B104" i="4"/>
  <c r="A85" i="6" s="1"/>
  <c r="B56" i="4"/>
  <c r="A41" i="6" s="1"/>
  <c r="D84" i="6"/>
  <c r="C84" i="6"/>
  <c r="C51" i="6"/>
  <c r="C29" i="6"/>
  <c r="B79" i="4"/>
  <c r="A62" i="6" s="1"/>
  <c r="H73" i="6"/>
  <c r="B67" i="4"/>
  <c r="A51" i="6" s="1"/>
  <c r="B55" i="4"/>
  <c r="A40" i="6" s="1"/>
  <c r="B103" i="4"/>
  <c r="A84" i="6" s="1"/>
  <c r="H40" i="6"/>
  <c r="F99" i="6"/>
  <c r="H99" i="6" s="1"/>
  <c r="D99" i="6" s="1"/>
  <c r="C98" i="6"/>
  <c r="C28" i="6"/>
  <c r="F61" i="6"/>
  <c r="H50" i="6"/>
  <c r="B89" i="4"/>
  <c r="A71" i="6" s="1"/>
  <c r="B53" i="4"/>
  <c r="A38" i="6" s="1"/>
  <c r="B101" i="4"/>
  <c r="A82" i="6" s="1"/>
  <c r="B65" i="4"/>
  <c r="A49" i="6" s="1"/>
  <c r="D28" i="6"/>
  <c r="C39" i="6"/>
  <c r="C17" i="6"/>
  <c r="F114" i="6"/>
  <c r="C15" i="6"/>
  <c r="C11" i="6"/>
  <c r="D6" i="6"/>
  <c r="C6" i="6"/>
  <c r="C5" i="6"/>
  <c r="C4" i="6"/>
  <c r="D4" i="6"/>
  <c r="G114" i="4"/>
  <c r="D89" i="4"/>
  <c r="G89" i="4"/>
  <c r="D41" i="4"/>
  <c r="D53" i="4"/>
  <c r="D101" i="4"/>
  <c r="G41" i="4"/>
  <c r="G53" i="4"/>
  <c r="G101" i="4"/>
  <c r="D65" i="4"/>
  <c r="G65" i="4"/>
  <c r="D77" i="4"/>
  <c r="C102" i="6" l="1"/>
  <c r="C62" i="6"/>
  <c r="F124" i="6"/>
  <c r="C124" i="6" s="1"/>
  <c r="AB10" i="5"/>
  <c r="V10" i="5"/>
  <c r="AB11" i="5"/>
  <c r="V11" i="5"/>
  <c r="AB8" i="5"/>
  <c r="V8" i="5"/>
  <c r="V9" i="5"/>
  <c r="AB9" i="5"/>
  <c r="G116" i="6" s="1"/>
  <c r="H116" i="6" s="1"/>
  <c r="V7" i="5"/>
  <c r="AB7" i="5"/>
  <c r="V5" i="5"/>
  <c r="AB5" i="5"/>
  <c r="AB6" i="5"/>
  <c r="V6" i="5"/>
  <c r="AB12" i="5"/>
  <c r="V12" i="5"/>
  <c r="X47" i="4"/>
  <c r="Y47" i="4" s="1"/>
  <c r="Z47" i="4" s="1"/>
  <c r="U46" i="4"/>
  <c r="V46" i="4" s="1"/>
  <c r="U45" i="4"/>
  <c r="Y48" i="4"/>
  <c r="Z48" i="4" s="1"/>
  <c r="F109" i="6"/>
  <c r="H109" i="6" s="1"/>
  <c r="D109" i="6" s="1"/>
  <c r="H55" i="6"/>
  <c r="F66" i="6"/>
  <c r="C103" i="6"/>
  <c r="F96" i="6"/>
  <c r="H96" i="6" s="1"/>
  <c r="D96" i="6" s="1"/>
  <c r="H95" i="6"/>
  <c r="D95" i="6" s="1"/>
  <c r="D32" i="6"/>
  <c r="C32" i="6"/>
  <c r="K118" i="6"/>
  <c r="D21" i="6"/>
  <c r="C21" i="6"/>
  <c r="H94" i="6"/>
  <c r="D94" i="6" s="1"/>
  <c r="F111" i="6"/>
  <c r="H111" i="6" s="1"/>
  <c r="D111" i="6" s="1"/>
  <c r="H54" i="6"/>
  <c r="F65" i="6"/>
  <c r="F108" i="6"/>
  <c r="H108" i="6" s="1"/>
  <c r="F110" i="6"/>
  <c r="H110" i="6" s="1"/>
  <c r="D100" i="6"/>
  <c r="C100" i="6"/>
  <c r="F74" i="6"/>
  <c r="H63" i="6"/>
  <c r="C41" i="6"/>
  <c r="C99" i="6"/>
  <c r="D73" i="6"/>
  <c r="C73" i="6"/>
  <c r="C40" i="6"/>
  <c r="D40" i="6"/>
  <c r="C50" i="6"/>
  <c r="D50" i="6"/>
  <c r="F72" i="6"/>
  <c r="H61" i="6"/>
  <c r="B2" i="6"/>
  <c r="G117" i="6" l="1"/>
  <c r="H117" i="6" s="1"/>
  <c r="D117" i="6" s="1"/>
  <c r="G114" i="6"/>
  <c r="H114" i="6" s="1"/>
  <c r="C114" i="6" s="1"/>
  <c r="D116" i="6"/>
  <c r="C116" i="6"/>
  <c r="T6" i="5"/>
  <c r="R6" i="5"/>
  <c r="R11" i="5"/>
  <c r="T11" i="5"/>
  <c r="R5" i="5"/>
  <c r="T5" i="5"/>
  <c r="G119" i="6"/>
  <c r="H119" i="6" s="1"/>
  <c r="R12" i="5"/>
  <c r="T12" i="5"/>
  <c r="R9" i="5"/>
  <c r="T9" i="5"/>
  <c r="R10" i="5"/>
  <c r="G118" i="6"/>
  <c r="H118" i="6" s="1"/>
  <c r="R7" i="5"/>
  <c r="G115" i="6"/>
  <c r="H115" i="6" s="1"/>
  <c r="R8" i="5"/>
  <c r="AA47" i="4"/>
  <c r="AA48" i="4"/>
  <c r="AB48" i="4" s="1"/>
  <c r="AC48" i="4" s="1"/>
  <c r="V45" i="4"/>
  <c r="V44" i="4"/>
  <c r="W46" i="4"/>
  <c r="X46" i="4" s="1"/>
  <c r="Y46" i="4" s="1"/>
  <c r="Z46" i="4" s="1"/>
  <c r="AA46" i="4" s="1"/>
  <c r="W45" i="4"/>
  <c r="D55" i="6"/>
  <c r="C55" i="6"/>
  <c r="C95" i="6"/>
  <c r="C109" i="6"/>
  <c r="F77" i="6"/>
  <c r="H66" i="6"/>
  <c r="C94" i="6"/>
  <c r="C96" i="6"/>
  <c r="C111" i="6"/>
  <c r="H65" i="6"/>
  <c r="F76" i="6"/>
  <c r="D54" i="6"/>
  <c r="C54" i="6"/>
  <c r="D110" i="6"/>
  <c r="C110" i="6"/>
  <c r="C108" i="6"/>
  <c r="D108" i="6"/>
  <c r="D63" i="6"/>
  <c r="C63" i="6"/>
  <c r="H74" i="6"/>
  <c r="F85" i="6"/>
  <c r="H85" i="6" s="1"/>
  <c r="D61" i="6"/>
  <c r="C61" i="6"/>
  <c r="F83" i="6"/>
  <c r="H83" i="6" s="1"/>
  <c r="H72" i="6"/>
  <c r="S5" i="5"/>
  <c r="D114" i="6" l="1"/>
  <c r="C117" i="6"/>
  <c r="X6" i="5"/>
  <c r="X12" i="5"/>
  <c r="X11" i="5"/>
  <c r="X9" i="5"/>
  <c r="X7" i="5"/>
  <c r="G124" i="6" a="1"/>
  <c r="G124" i="6" s="1"/>
  <c r="H124" i="6" s="1"/>
  <c r="D124" i="6" s="1"/>
  <c r="X5" i="5"/>
  <c r="D118" i="6"/>
  <c r="C118" i="6"/>
  <c r="D115" i="6"/>
  <c r="C115" i="6"/>
  <c r="X10" i="5"/>
  <c r="X8" i="5"/>
  <c r="D119" i="6"/>
  <c r="C119" i="6"/>
  <c r="AB47" i="4"/>
  <c r="AC47" i="4" s="1"/>
  <c r="AB46" i="4"/>
  <c r="AC46" i="4" s="1"/>
  <c r="X44" i="4"/>
  <c r="Y44" i="4" s="1"/>
  <c r="X45" i="4"/>
  <c r="Y45" i="4" s="1"/>
  <c r="W44" i="4"/>
  <c r="W43" i="4"/>
  <c r="D66" i="6"/>
  <c r="C66" i="6"/>
  <c r="F88" i="6"/>
  <c r="H88" i="6" s="1"/>
  <c r="H77" i="6"/>
  <c r="D65" i="6"/>
  <c r="C65" i="6"/>
  <c r="F87" i="6"/>
  <c r="H87" i="6" s="1"/>
  <c r="H76" i="6"/>
  <c r="D85" i="6"/>
  <c r="C85" i="6"/>
  <c r="C74" i="6"/>
  <c r="D74" i="6"/>
  <c r="D83" i="6"/>
  <c r="C83" i="6"/>
  <c r="C72" i="6"/>
  <c r="D72" i="6"/>
  <c r="S11" i="5"/>
  <c r="S10" i="5"/>
  <c r="S7" i="5"/>
  <c r="S6" i="5"/>
  <c r="S8" i="5"/>
  <c r="S12" i="5"/>
  <c r="S9" i="5"/>
  <c r="X43" i="4" l="1"/>
  <c r="Y43" i="4" s="1"/>
  <c r="X42" i="4"/>
  <c r="Y42" i="4" s="1"/>
  <c r="Z44" i="4"/>
  <c r="AA44" i="4" s="1"/>
  <c r="Z45" i="4"/>
  <c r="AA45" i="4" s="1"/>
  <c r="D77" i="6"/>
  <c r="C77" i="6"/>
  <c r="H125" i="6"/>
  <c r="D2" i="6" s="1"/>
  <c r="D88" i="6"/>
  <c r="C88" i="6"/>
  <c r="D76" i="6"/>
  <c r="C76" i="6"/>
  <c r="D87" i="6"/>
  <c r="C87" i="6"/>
  <c r="T7" i="5"/>
  <c r="T8" i="5"/>
  <c r="T10" i="5"/>
  <c r="Z42" i="4" l="1"/>
  <c r="AA42" i="4" s="1"/>
  <c r="Z43" i="4"/>
  <c r="AA43" i="4" s="1"/>
  <c r="AB45" i="4"/>
  <c r="AC45" i="4" s="1"/>
  <c r="AB44" i="4"/>
  <c r="AB42" i="4" l="1"/>
  <c r="AC42" i="4" s="1"/>
  <c r="AB43" i="4"/>
  <c r="AC43" i="4" s="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<sst xmlns="http://schemas.openxmlformats.org/spreadsheetml/2006/main" count="28039" uniqueCount="20068">
  <si>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</si>
  <si>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</si>
  <si>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</si>
  <si>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</si>
  <si>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</si>
  <si>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</si>
  <si>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</si>
  <si>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</si>
  <si>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</si>
  <si>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</si>
  <si>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</si>
  <si>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</si>
  <si>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</si>
  <si>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</si>
  <si>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</si>
  <si>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</si>
  <si>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</si>
  <si>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</si>
  <si>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</si>
  <si>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</si>
  <si>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</si>
  <si>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</si>
  <si>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</si>
  <si>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</si>
  <si>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</si>
  <si>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</si>
  <si>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</si>
  <si>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</si>
  <si>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</si>
  <si>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</si>
  <si>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</si>
  <si>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</si>
  <si>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</si>
  <si>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</si>
  <si>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</si>
  <si>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</si>
  <si>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</si>
  <si>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</si>
  <si>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</si>
  <si>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</si>
  <si>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</si>
  <si>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</si>
  <si>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</si>
  <si>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</si>
  <si>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</si>
  <si>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</si>
  <si>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</si>
  <si>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</si>
  <si>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</si>
  <si>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</si>
  <si>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</si>
  <si>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</si>
  <si>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</si>
  <si>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</si>
  <si>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</si>
  <si>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</si>
  <si>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</si>
  <si>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</si>
  <si>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</si>
  <si>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</si>
  <si>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</si>
  <si>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</si>
  <si>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</si>
  <si>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</si>
  <si>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</si>
  <si>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</si>
  <si>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</si>
  <si>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</si>
  <si>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</si>
  <si>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</si>
  <si>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</si>
  <si>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</si>
  <si>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</si>
  <si>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</si>
  <si>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</si>
  <si>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</si>
  <si>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</si>
  <si>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</si>
  <si>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</si>
  <si>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</si>
  <si>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</si>
  <si>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</si>
  <si>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</si>
  <si>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</si>
  <si>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</si>
  <si>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</si>
  <si>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</si>
  <si>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</si>
  <si>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</si>
  <si>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</si>
  <si>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</si>
  <si>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</si>
  <si>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</si>
  <si>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</si>
  <si>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</si>
  <si>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</si>
  <si>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</si>
  <si>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</si>
  <si>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</si>
  <si>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</si>
  <si>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</si>
  <si>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</si>
  <si>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</si>
  <si>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</si>
  <si>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</si>
  <si>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</si>
  <si>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</si>
  <si>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</si>
  <si>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</si>
  <si>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</si>
  <si>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</si>
  <si>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</si>
  <si>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</si>
  <si>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</si>
  <si>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</si>
  <si>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</si>
  <si>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</si>
  <si>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</si>
  <si>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</si>
  <si>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</si>
  <si>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</si>
  <si>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</si>
  <si>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</si>
  <si>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</si>
  <si>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</si>
  <si>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</si>
  <si>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</si>
  <si>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</si>
  <si>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</si>
  <si>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</si>
  <si>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</si>
  <si>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</si>
  <si>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</si>
  <si>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</si>
  <si>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</si>
  <si>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</si>
  <si>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</si>
  <si>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</si>
  <si>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</si>
  <si>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</si>
  <si>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</si>
  <si>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</si>
  <si>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</si>
  <si>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</si>
  <si>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</si>
  <si>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</si>
  <si>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</si>
  <si>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</si>
  <si>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</si>
  <si>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</si>
  <si>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</si>
  <si>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</si>
  <si>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</si>
  <si>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</si>
  <si>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</si>
  <si>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</si>
  <si>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</si>
  <si>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</si>
  <si>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</si>
  <si>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</si>
  <si>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</si>
  <si>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</si>
  <si>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</si>
  <si>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</si>
  <si>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</si>
  <si>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</si>
  <si>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</si>
  <si>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</si>
  <si>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</si>
  <si>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</si>
  <si>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</si>
  <si>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</si>
  <si>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</si>
  <si>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</si>
  <si>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</si>
  <si>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</si>
  <si>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</si>
  <si>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</si>
  <si>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</si>
  <si>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</si>
  <si>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</si>
  <si>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</si>
  <si>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</si>
  <si>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</si>
  <si>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</si>
  <si>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</si>
  <si>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</si>
  <si>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</si>
  <si>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</si>
  <si>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</si>
  <si>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</si>
  <si>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</si>
  <si>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</si>
  <si>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</si>
  <si>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</si>
  <si>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</si>
  <si>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</si>
  <si>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</si>
  <si>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</si>
  <si>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</si>
  <si>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</si>
  <si>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</si>
  <si>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</si>
  <si>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</si>
  <si>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</si>
  <si>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</si>
  <si>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</si>
  <si>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</si>
  <si>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</si>
  <si>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</si>
  <si>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</si>
  <si>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</si>
  <si>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</si>
  <si>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</si>
  <si>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</si>
  <si>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</si>
  <si>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</si>
  <si>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</si>
  <si>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</si>
  <si>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</si>
  <si>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</si>
  <si>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</si>
  <si>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</si>
  <si>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</si>
  <si>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</si>
  <si>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</si>
  <si>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</si>
  <si>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</si>
  <si>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</si>
  <si>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</si>
  <si>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</si>
  <si>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</si>
  <si>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</si>
  <si>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</si>
  <si>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</si>
  <si>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</si>
  <si>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</si>
  <si>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</si>
  <si>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</si>
  <si>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</si>
  <si>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</si>
  <si>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</si>
  <si>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</si>
  <si>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</si>
  <si>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</si>
  <si>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</si>
  <si>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</si>
  <si>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</si>
  <si>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</si>
  <si>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</si>
  <si>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</si>
  <si>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</si>
  <si>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</si>
  <si>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</si>
  <si>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</si>
  <si>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</si>
  <si>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</si>
  <si>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</si>
  <si>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</si>
  <si>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</si>
  <si>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</si>
  <si>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</si>
  <si>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</si>
  <si>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</si>
  <si>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</si>
  <si>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</si>
  <si>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</si>
  <si>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</si>
  <si>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</si>
  <si>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</si>
  <si>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</si>
  <si>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</si>
  <si>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</si>
  <si>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</si>
  <si>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</si>
  <si>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</si>
  <si>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</si>
  <si>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</si>
  <si>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</si>
  <si>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</si>
  <si>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</si>
  <si>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</si>
  <si>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</si>
  <si>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</si>
  <si>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</si>
  <si>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</si>
  <si>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</si>
  <si>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</si>
  <si>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</si>
  <si>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</si>
  <si>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</si>
  <si>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</si>
  <si>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</si>
  <si>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</si>
  <si>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</si>
  <si>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</si>
  <si>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</si>
  <si>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</si>
  <si>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</si>
  <si>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</si>
  <si>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</si>
  <si>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</si>
  <si>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</si>
  <si>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</si>
  <si>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</si>
  <si>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</si>
  <si>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</si>
  <si>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</si>
  <si>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</si>
  <si>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</si>
  <si>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</si>
  <si>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</si>
  <si>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</si>
  <si>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</si>
  <si>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</si>
  <si>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</si>
  <si>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</si>
  <si>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</si>
  <si>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</si>
  <si>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</si>
  <si>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</si>
  <si>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</si>
  <si>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</si>
  <si>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</si>
  <si>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</si>
  <si>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</si>
  <si>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</si>
  <si>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</si>
  <si>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</si>
  <si>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</si>
  <si>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</si>
  <si>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</si>
  <si>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</si>
  <si>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</si>
  <si>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</si>
  <si>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</si>
  <si>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</si>
  <si>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</si>
  <si>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</si>
  <si>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</si>
  <si>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</si>
  <si>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</si>
  <si>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</si>
  <si>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</si>
  <si>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</si>
  <si>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</si>
  <si>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</si>
  <si>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</si>
  <si>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</si>
  <si>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</si>
  <si>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</si>
  <si>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</si>
  <si>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</si>
  <si>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</si>
  <si>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</si>
  <si>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</si>
  <si>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</si>
  <si>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</si>
  <si>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</si>
  <si>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</si>
  <si>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</si>
  <si>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</si>
  <si>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</si>
  <si>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</si>
  <si>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</si>
  <si>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</si>
  <si>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</si>
  <si>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</si>
  <si>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</si>
  <si>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</si>
  <si>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</si>
  <si>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</si>
  <si>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</si>
  <si>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</si>
  <si>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</si>
  <si>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</si>
  <si>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</si>
  <si>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</si>
  <si>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</si>
  <si>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</si>
  <si>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</si>
  <si>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</si>
  <si>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</si>
  <si>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</si>
  <si>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</si>
  <si>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</si>
  <si>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</si>
  <si>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</si>
  <si>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</si>
  <si>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</si>
  <si>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</si>
  <si>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</si>
  <si>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</si>
  <si>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</si>
  <si>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</si>
  <si>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</si>
  <si>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</si>
  <si>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</si>
  <si>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</si>
  <si>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</si>
  <si>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</si>
  <si>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</si>
  <si>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</si>
  <si>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</si>
  <si>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</si>
  <si>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</si>
  <si>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</si>
  <si>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</si>
  <si>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</si>
  <si>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</si>
  <si>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</si>
  <si>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</si>
  <si>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</si>
  <si>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</si>
  <si>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</si>
  <si>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</si>
  <si>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</si>
  <si>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</si>
  <si>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</si>
  <si>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</si>
  <si>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</si>
  <si>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</si>
  <si>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</si>
  <si>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</si>
  <si>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</si>
  <si>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</si>
  <si>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</si>
  <si>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</si>
  <si>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</si>
  <si>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</si>
  <si>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</si>
  <si>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</si>
  <si>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</si>
  <si>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</si>
  <si>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</si>
  <si>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</si>
  <si>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</si>
  <si>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</si>
  <si>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</si>
  <si>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</si>
  <si>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</si>
  <si>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</si>
  <si>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</si>
  <si>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</si>
  <si>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</si>
  <si>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</si>
  <si>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</si>
  <si>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</si>
  <si>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</si>
  <si>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</si>
  <si>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</si>
  <si>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</si>
  <si>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</si>
  <si>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</si>
  <si>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</si>
  <si>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</si>
  <si>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</si>
  <si>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</si>
  <si>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</si>
  <si>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</si>
  <si>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</si>
  <si>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</si>
  <si>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</si>
  <si>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</si>
  <si>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</si>
  <si>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</si>
  <si>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</si>
  <si>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</si>
  <si>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</si>
  <si>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</si>
  <si>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</si>
  <si>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</si>
  <si>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</si>
  <si>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</si>
  <si>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</si>
  <si>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</si>
  <si>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</si>
  <si>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</si>
  <si>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</si>
  <si>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</si>
  <si>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</si>
  <si>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</si>
  <si>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</si>
  <si>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</si>
  <si>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</si>
  <si>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</si>
  <si>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</si>
  <si>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</si>
  <si>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</si>
  <si>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</si>
  <si>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</si>
  <si>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</si>
  <si>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</si>
  <si>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</si>
  <si>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</si>
  <si>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</si>
  <si>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</si>
  <si>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</si>
  <si>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</si>
  <si>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</si>
  <si>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</si>
  <si>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</si>
  <si>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</si>
  <si>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</si>
  <si>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</si>
  <si>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</si>
  <si>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</si>
  <si>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</si>
  <si>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</si>
  <si>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</si>
  <si>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</si>
  <si>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</si>
  <si>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</si>
  <si>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</si>
  <si>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</si>
  <si>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</si>
  <si>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</si>
  <si>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</si>
  <si>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</si>
  <si>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</si>
  <si>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</si>
  <si>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</si>
  <si>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</si>
  <si>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</si>
  <si>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</si>
  <si>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</si>
  <si>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</si>
  <si>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</si>
  <si>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</si>
  <si>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</si>
  <si>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</si>
  <si>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</si>
  <si>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</si>
  <si>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</si>
  <si>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</si>
  <si>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</si>
  <si>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</si>
  <si>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</si>
  <si>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</si>
  <si>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</si>
  <si>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</si>
  <si>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</si>
  <si>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</si>
  <si>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</si>
  <si>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</si>
  <si>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</si>
  <si>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</si>
  <si>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</si>
  <si>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</si>
  <si>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</si>
  <si>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</si>
  <si>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</si>
  <si>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</si>
  <si>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</si>
  <si>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</si>
  <si>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</si>
  <si>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</si>
  <si>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</si>
  <si>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</si>
  <si>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</si>
  <si>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</si>
  <si>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</si>
  <si>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</si>
  <si>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</si>
  <si>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</si>
  <si>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</si>
  <si>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</si>
  <si>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</si>
  <si>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</si>
  <si>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</si>
  <si>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</si>
  <si>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</si>
  <si>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</si>
  <si>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</si>
  <si>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</si>
  <si>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</si>
  <si>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</si>
  <si>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</si>
  <si>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</si>
  <si>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</si>
  <si>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</si>
  <si>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</si>
  <si>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</si>
  <si>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</si>
  <si>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</si>
  <si>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</si>
  <si>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</si>
  <si>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</si>
  <si>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</si>
  <si>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</si>
  <si>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</si>
  <si>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</si>
  <si>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</si>
  <si>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</si>
  <si>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</si>
  <si>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</si>
  <si>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</si>
  <si>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</si>
  <si>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</si>
  <si>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</si>
  <si>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</si>
  <si>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</si>
  <si>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</si>
  <si>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</si>
  <si>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</si>
  <si>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</si>
  <si>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</si>
  <si>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</si>
  <si>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</si>
  <si>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</si>
  <si>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</si>
  <si>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</si>
  <si>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</si>
  <si>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</si>
  <si>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</si>
  <si>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</si>
  <si>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</si>
  <si>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</si>
  <si>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</si>
  <si>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</si>
  <si>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</si>
  <si>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</si>
  <si>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</si>
  <si>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</si>
  <si>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</si>
  <si>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</si>
  <si>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</si>
  <si>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</si>
  <si>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</si>
  <si>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</si>
  <si>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</si>
  <si>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</si>
  <si>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</si>
  <si>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</si>
  <si>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</si>
  <si>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</si>
  <si>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</si>
  <si>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</si>
  <si>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</si>
  <si>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</si>
  <si>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</si>
  <si>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</si>
  <si>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</si>
  <si>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</si>
  <si>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</si>
  <si>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</si>
  <si>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</si>
  <si>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</si>
  <si>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</si>
  <si>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</si>
  <si>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</si>
  <si>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</si>
  <si>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</si>
  <si>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</si>
  <si>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</si>
  <si>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</si>
  <si>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</si>
  <si>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</si>
  <si>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</si>
  <si>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</si>
  <si>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</si>
  <si>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</si>
  <si>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</si>
  <si>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</si>
  <si>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</si>
  <si>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</si>
  <si>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</si>
  <si>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</si>
  <si>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</si>
  <si>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</si>
  <si>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</si>
  <si>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</si>
  <si>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</si>
  <si>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</si>
  <si>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</si>
  <si>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</si>
  <si>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</si>
  <si>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</si>
  <si>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</si>
  <si>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</si>
  <si>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</si>
  <si>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</si>
  <si>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</si>
  <si>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</si>
  <si>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</si>
  <si>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</si>
  <si>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</si>
  <si>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</si>
  <si>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</si>
  <si>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</si>
  <si>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</si>
  <si>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</si>
  <si>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</si>
  <si>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</si>
  <si>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</si>
  <si>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</si>
  <si>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</si>
  <si>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</si>
  <si>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</si>
  <si>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</si>
  <si>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</si>
  <si>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</si>
  <si>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</si>
  <si>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</si>
  <si>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</si>
  <si>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</si>
  <si>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</si>
  <si>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</si>
  <si>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</si>
  <si>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</si>
  <si>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</si>
  <si>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</si>
  <si>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</si>
  <si>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</si>
  <si>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</si>
  <si>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</si>
  <si>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</si>
  <si>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</si>
  <si>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</si>
  <si>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</si>
  <si>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</si>
  <si>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</si>
  <si>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</si>
  <si>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</si>
  <si>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</si>
  <si>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</si>
  <si>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</si>
  <si>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</si>
  <si>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</si>
  <si>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</si>
  <si>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</si>
  <si>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</si>
  <si>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</si>
  <si>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</si>
  <si>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</si>
  <si>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</si>
  <si>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</si>
  <si>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</si>
  <si>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</si>
  <si>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</si>
  <si>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</si>
  <si>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</si>
  <si>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</si>
  <si>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</si>
  <si>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</si>
  <si>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</si>
  <si>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</si>
  <si>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</si>
  <si>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</si>
  <si>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</si>
  <si>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</si>
  <si>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</si>
  <si>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</si>
  <si>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</si>
  <si>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</si>
  <si>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</si>
  <si>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</si>
  <si>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</si>
  <si>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</si>
  <si>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</si>
  <si>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</si>
  <si>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</si>
  <si>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</si>
  <si>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</si>
  <si>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</si>
  <si>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</si>
  <si>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</si>
  <si>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</si>
  <si>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</si>
  <si>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</si>
  <si>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</si>
  <si>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</si>
  <si>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</si>
  <si>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</si>
  <si>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</si>
  <si>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</si>
  <si>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</si>
  <si>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</si>
  <si>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</si>
  <si>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</si>
  <si>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</si>
  <si>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</si>
  <si>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</si>
  <si>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</si>
  <si>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</si>
  <si>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</si>
  <si>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</si>
  <si>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</si>
  <si>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</si>
  <si>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</si>
  <si>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</si>
  <si>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</si>
  <si>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</si>
  <si>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</si>
  <si>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</si>
  <si>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</si>
  <si>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</si>
  <si>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</si>
  <si>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</si>
  <si>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</si>
  <si>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</si>
  <si>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</si>
  <si>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</si>
  <si>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</si>
  <si>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</si>
  <si>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</si>
  <si>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</si>
  <si>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</si>
  <si>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</si>
  <si>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</si>
  <si>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</si>
  <si>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</si>
  <si>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</si>
  <si>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</si>
  <si>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</si>
  <si>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</si>
  <si>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</si>
  <si>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</si>
  <si>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</si>
  <si>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</si>
  <si>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</si>
  <si>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</si>
  <si>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</si>
  <si>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</si>
  <si>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</si>
  <si>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</si>
  <si>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</si>
  <si>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</si>
  <si>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</si>
  <si>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</si>
  <si>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</si>
  <si>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</si>
  <si>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</si>
  <si>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</si>
  <si>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</si>
  <si>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</si>
  <si>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</si>
  <si>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</si>
  <si>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</si>
  <si>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</si>
  <si>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</si>
  <si>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</si>
  <si>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</si>
  <si>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</si>
  <si>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</si>
  <si>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</si>
  <si>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</si>
  <si>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</si>
  <si>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</si>
  <si>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</si>
  <si>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</si>
  <si>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</si>
  <si>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</si>
  <si>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</si>
  <si>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</si>
  <si>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</si>
  <si>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</si>
  <si>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</si>
  <si>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</si>
  <si>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</si>
  <si>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</si>
  <si>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</si>
  <si>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</si>
  <si>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</si>
  <si>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</si>
  <si>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</si>
  <si>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</si>
  <si>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</si>
  <si>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</si>
  <si>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</si>
  <si>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</si>
  <si>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</si>
  <si>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</si>
  <si>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</si>
  <si>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</si>
  <si>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</si>
  <si>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</si>
  <si>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</si>
  <si>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</si>
  <si>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</si>
  <si>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</si>
  <si>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</si>
  <si>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</si>
  <si>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</si>
  <si>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</si>
  <si>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</si>
  <si>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</si>
  <si>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</si>
  <si>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</si>
  <si>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</si>
  <si>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</si>
  <si>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</si>
  <si>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</si>
  <si>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</si>
  <si>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</si>
  <si>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</si>
  <si>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</si>
  <si>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</si>
  <si>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</si>
  <si>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</si>
  <si>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</si>
  <si>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</si>
  <si>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</si>
  <si>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</si>
  <si>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</si>
  <si>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</si>
  <si>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</si>
  <si>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</si>
  <si>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</si>
  <si>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</si>
  <si>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</si>
  <si>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</si>
  <si>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</si>
  <si>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</si>
  <si>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</si>
  <si>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</si>
  <si>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</si>
  <si>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</si>
  <si>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</si>
  <si>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</si>
  <si>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</si>
  <si>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</si>
  <si>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</si>
  <si>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</si>
  <si>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</si>
  <si>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</si>
  <si>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</si>
  <si>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</si>
  <si>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</si>
  <si>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</si>
  <si>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</si>
  <si>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</si>
  <si>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</si>
  <si>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</si>
  <si>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</si>
  <si>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</si>
  <si>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</si>
  <si>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</si>
  <si>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</si>
  <si>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</si>
  <si>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</si>
  <si>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</si>
  <si>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</si>
  <si>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</si>
  <si>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</si>
  <si>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</si>
  <si>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</si>
  <si>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</si>
  <si>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</si>
  <si>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</si>
  <si>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</si>
  <si>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</si>
  <si>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</si>
  <si>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</si>
  <si>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</si>
  <si>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</si>
  <si>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</si>
  <si>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</si>
  <si>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</si>
  <si>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</si>
  <si>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</si>
  <si>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</si>
  <si>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</si>
  <si>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</si>
  <si>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</si>
  <si>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</si>
  <si>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</si>
  <si>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</si>
  <si>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</si>
  <si>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</si>
  <si>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</si>
  <si>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</si>
  <si>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</si>
  <si>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</si>
  <si>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</si>
  <si>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</si>
  <si>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</si>
  <si>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</si>
  <si>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</si>
  <si>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</si>
  <si>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</si>
  <si>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</si>
  <si>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</si>
  <si>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</si>
  <si>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</si>
  <si>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</si>
  <si>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</si>
  <si>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</si>
  <si>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</si>
  <si>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</si>
  <si>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</si>
  <si>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</si>
  <si>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</si>
  <si>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</si>
  <si>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</si>
  <si>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</si>
  <si>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</si>
  <si>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</si>
  <si>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</si>
  <si>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</si>
  <si>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</si>
  <si>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</si>
  <si>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</si>
  <si>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</si>
  <si>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</si>
  <si>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</si>
  <si>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</si>
  <si>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</si>
  <si>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</si>
  <si>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</si>
  <si>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</si>
  <si>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</si>
  <si>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</si>
  <si>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</si>
  <si>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</si>
  <si>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</si>
  <si>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</si>
  <si>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</si>
  <si>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</si>
  <si>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</si>
  <si>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</si>
  <si>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</si>
  <si>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</si>
  <si>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</si>
  <si>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</si>
  <si>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</si>
  <si>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</si>
  <si>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</si>
  <si>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</si>
  <si>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</si>
  <si>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</si>
  <si>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</si>
  <si>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</si>
  <si>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</si>
  <si>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</si>
  <si>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</si>
  <si>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</si>
  <si>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</si>
  <si>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</si>
  <si>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</si>
  <si>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</si>
  <si>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</si>
  <si>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</si>
  <si>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</si>
  <si>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</si>
  <si>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</si>
  <si>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</si>
  <si>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</si>
  <si>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</si>
  <si>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</si>
  <si>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</si>
  <si>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</si>
  <si>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</si>
  <si>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</si>
  <si>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</si>
  <si>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</si>
  <si>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</si>
  <si>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</si>
  <si>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</si>
  <si>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</si>
  <si>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</si>
  <si>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</si>
  <si>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</si>
  <si>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</si>
  <si>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</si>
  <si>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</si>
  <si>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</si>
  <si>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</si>
  <si>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</si>
  <si>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</si>
  <si>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</si>
  <si>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</si>
  <si>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</si>
  <si>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</si>
  <si>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</si>
  <si>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</si>
  <si>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</si>
  <si>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</si>
  <si>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</si>
  <si>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</si>
  <si>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</si>
  <si>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</si>
  <si>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</si>
  <si>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</si>
  <si>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</si>
  <si>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</si>
  <si>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</si>
  <si>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</si>
  <si>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</si>
  <si>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</si>
  <si>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</si>
  <si>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</si>
  <si>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</si>
  <si>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</si>
  <si>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</si>
  <si>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</si>
  <si>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</si>
  <si>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</si>
  <si>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</si>
  <si>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</si>
  <si>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</si>
  <si>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</si>
  <si>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</si>
  <si>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</si>
  <si>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</si>
  <si>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</si>
  <si>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</si>
  <si>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</si>
  <si>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</si>
  <si>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</si>
  <si>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</si>
  <si>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</si>
  <si>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</si>
  <si>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</si>
  <si>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</si>
  <si>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</si>
  <si>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</si>
  <si>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</si>
  <si>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</si>
  <si>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</si>
  <si>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</si>
  <si>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</si>
  <si>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</si>
  <si>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</si>
  <si>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</si>
  <si>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</si>
  <si>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</si>
  <si>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</si>
  <si>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</si>
  <si>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</si>
  <si>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</si>
  <si>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</si>
  <si>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</si>
  <si>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</si>
  <si>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</si>
  <si>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</si>
  <si>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</si>
  <si>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</si>
  <si>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</si>
  <si>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</si>
  <si>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</si>
  <si>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</si>
  <si>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</si>
  <si>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</si>
  <si>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</si>
  <si>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</si>
  <si>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</si>
  <si>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</si>
  <si>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</si>
  <si>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</si>
  <si>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</si>
  <si>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</si>
  <si>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</si>
  <si>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</si>
  <si>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</si>
  <si>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</si>
  <si>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</si>
  <si>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</si>
  <si>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</si>
  <si>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</si>
  <si>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</si>
  <si>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</si>
  <si>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</si>
  <si>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</si>
  <si>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</si>
  <si>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</si>
  <si>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</si>
  <si>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</si>
  <si>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</si>
  <si>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</si>
  <si>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</si>
  <si>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</si>
  <si>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</si>
  <si>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</si>
  <si>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</si>
  <si>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</si>
  <si>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</si>
  <si>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</si>
  <si>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</si>
  <si>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</si>
  <si>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</si>
  <si>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</si>
  <si>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</si>
  <si>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</si>
  <si>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</si>
  <si>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</si>
  <si>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</si>
  <si>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</si>
  <si>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</si>
  <si>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</si>
  <si>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</si>
  <si>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</si>
  <si>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</si>
  <si>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</si>
  <si>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</si>
  <si>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</si>
  <si>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</si>
  <si>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</si>
  <si>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</si>
  <si>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</si>
  <si>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</si>
  <si>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</si>
  <si>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</si>
  <si>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</si>
  <si>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</si>
  <si>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</si>
  <si>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</si>
  <si>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</si>
  <si>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</si>
  <si>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</si>
  <si>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</si>
  <si>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</si>
  <si>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</si>
  <si>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</si>
  <si>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</si>
  <si>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</si>
  <si>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</si>
  <si>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</si>
  <si>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</si>
  <si>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</si>
  <si>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</si>
  <si>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</si>
  <si>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</si>
  <si>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</si>
  <si>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</si>
  <si>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</si>
  <si>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</si>
  <si>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</si>
  <si>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</si>
  <si>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</si>
  <si>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</si>
  <si>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</si>
  <si>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</si>
  <si>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</si>
  <si>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</si>
  <si>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</si>
  <si>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</si>
  <si>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</si>
  <si>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</si>
  <si>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</si>
  <si>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</si>
  <si>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</si>
  <si>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</si>
  <si>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</si>
  <si>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</si>
  <si>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</si>
  <si>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</si>
  <si>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</si>
  <si>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</si>
  <si>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</si>
  <si>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</si>
  <si>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</si>
  <si>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</si>
  <si>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</si>
  <si>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</si>
  <si>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</si>
  <si>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</si>
  <si>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</si>
  <si>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</si>
  <si>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</si>
  <si>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</si>
  <si>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</si>
  <si>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</si>
  <si>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</si>
  <si>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</si>
  <si>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</si>
  <si>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</si>
  <si>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</si>
  <si>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</si>
  <si>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</si>
  <si>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</si>
  <si>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</si>
  <si>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</si>
  <si>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</si>
  <si>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</si>
  <si>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</si>
  <si>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</si>
  <si>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</si>
  <si>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</si>
  <si>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</si>
  <si>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</si>
  <si>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</si>
  <si>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</si>
  <si>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</si>
  <si>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</si>
  <si>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</si>
  <si>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</si>
  <si>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</si>
  <si>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</si>
  <si>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</si>
  <si>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</si>
  <si>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</si>
  <si>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</si>
  <si>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</si>
  <si>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</si>
  <si>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</si>
  <si>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</si>
  <si>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</si>
  <si>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</si>
  <si>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</si>
  <si>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</si>
  <si>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</si>
  <si>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</si>
  <si>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</si>
  <si>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</si>
  <si>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</si>
  <si>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</si>
  <si>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</si>
  <si>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</si>
  <si>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</si>
  <si>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</si>
  <si>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</si>
  <si>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</si>
  <si>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</si>
  <si>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</si>
  <si>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</si>
  <si>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</si>
  <si>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</si>
  <si>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</si>
  <si>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</si>
  <si>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</si>
  <si>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</si>
  <si>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</si>
  <si>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</si>
  <si>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</si>
  <si>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</si>
  <si>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</si>
  <si>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</si>
  <si>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</si>
  <si>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</si>
  <si>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</si>
  <si>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</si>
  <si>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</si>
  <si>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</si>
  <si>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</si>
  <si>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</si>
  <si>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</si>
  <si>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</si>
  <si>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</si>
  <si>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</si>
  <si>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</si>
  <si>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</si>
  <si>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</si>
  <si>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</si>
  <si>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</si>
  <si>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</si>
  <si>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</si>
  <si>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</si>
  <si>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</si>
  <si>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</si>
  <si>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</si>
  <si>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</si>
  <si>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</si>
  <si>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</si>
  <si>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</si>
  <si>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</si>
  <si>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</si>
  <si>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</si>
  <si>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</si>
  <si>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</si>
  <si>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</si>
  <si>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</si>
  <si>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</si>
  <si>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</si>
  <si>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</si>
  <si>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</si>
  <si>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</si>
  <si>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</si>
  <si>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</si>
  <si>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</si>
  <si>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</si>
  <si>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</si>
  <si>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</si>
  <si>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</si>
  <si>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</si>
  <si>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</si>
  <si>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</si>
  <si>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</si>
  <si>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</si>
  <si>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</si>
  <si>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</si>
  <si>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</si>
  <si>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</si>
  <si>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</si>
  <si>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</si>
  <si>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</si>
  <si>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</si>
  <si>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</si>
  <si>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</si>
  <si>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</si>
  <si>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</si>
  <si>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</si>
  <si>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</si>
  <si>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</si>
  <si>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</si>
  <si>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</si>
  <si>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</si>
  <si>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</si>
  <si>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</si>
  <si>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</si>
  <si>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</si>
  <si>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</si>
  <si>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</si>
  <si>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</si>
  <si>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</si>
  <si>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</si>
  <si>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</si>
  <si>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</si>
  <si>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</si>
  <si>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</si>
  <si>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</si>
  <si>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</si>
  <si>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</si>
  <si>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</si>
  <si>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</si>
  <si>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</si>
  <si>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</si>
  <si>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</si>
  <si>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</si>
  <si>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</si>
  <si>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</si>
  <si>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</si>
  <si>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</si>
  <si>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</si>
  <si>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</si>
  <si>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</si>
  <si>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</si>
  <si>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</si>
  <si>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</si>
  <si>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</si>
  <si>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</si>
  <si>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</si>
  <si>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</si>
  <si>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</si>
  <si>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</si>
  <si>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</si>
  <si>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</si>
  <si>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</si>
  <si>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</si>
  <si>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</si>
  <si>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</si>
  <si>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</si>
  <si>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</si>
  <si>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</si>
  <si>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</si>
  <si>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</si>
  <si>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</si>
  <si>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</si>
  <si>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</si>
  <si>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</si>
  <si>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</si>
  <si>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</si>
  <si>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</si>
  <si>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</si>
  <si>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</si>
  <si>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</si>
  <si>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</si>
  <si>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</si>
  <si>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</si>
  <si>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</si>
  <si>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</si>
  <si>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</si>
  <si>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</si>
  <si>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</si>
  <si>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</si>
  <si>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</si>
  <si>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</si>
  <si>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</si>
  <si>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</si>
  <si>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</si>
  <si>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</si>
  <si>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</si>
  <si>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</si>
  <si>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</si>
  <si>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</si>
  <si>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</si>
  <si>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</si>
  <si>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</si>
  <si>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</si>
  <si>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</si>
  <si>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</si>
  <si>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</si>
  <si>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</si>
  <si>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</si>
  <si>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</si>
  <si>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</si>
  <si>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</si>
  <si>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</si>
  <si>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</si>
  <si>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</si>
  <si>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</si>
  <si>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</si>
  <si>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</si>
  <si>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</si>
  <si>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</si>
  <si>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</si>
  <si>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</si>
  <si>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</si>
  <si>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</si>
  <si>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</si>
  <si>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</si>
  <si>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</si>
  <si>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</si>
  <si>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</si>
  <si>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</si>
  <si>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</si>
  <si>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</si>
  <si>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</si>
  <si>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</si>
  <si>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</si>
  <si>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</si>
  <si>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</si>
  <si>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</si>
  <si>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</si>
  <si>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</si>
  <si>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</si>
  <si>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</si>
  <si>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</si>
  <si>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</si>
  <si>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</si>
  <si>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</si>
  <si>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</si>
  <si>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</si>
  <si>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</si>
  <si>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</si>
  <si>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</si>
  <si>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</si>
  <si>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</si>
  <si>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</si>
  <si>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</si>
  <si>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</si>
  <si>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</si>
  <si>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</si>
  <si>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</si>
  <si>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</si>
  <si>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</si>
  <si>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</si>
  <si>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</si>
  <si>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</si>
  <si>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</si>
  <si>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</si>
  <si>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</si>
  <si>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</si>
  <si>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</si>
  <si>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</si>
  <si>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</si>
  <si>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</si>
  <si>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</si>
  <si>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</si>
  <si>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</si>
  <si>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</si>
  <si>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</si>
  <si>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</si>
  <si>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</si>
  <si>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</si>
  <si>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</si>
  <si>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</si>
  <si>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</si>
  <si>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</si>
  <si>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</si>
  <si>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</si>
  <si>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</si>
  <si>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</si>
  <si>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</si>
  <si>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</si>
  <si>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</si>
  <si>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</si>
  <si>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</si>
  <si>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</si>
  <si>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</si>
  <si>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</si>
  <si>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</si>
  <si>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</si>
  <si>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</si>
  <si>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</si>
  <si>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</si>
  <si>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</si>
  <si>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</si>
  <si>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</si>
  <si>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</si>
  <si>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</si>
  <si>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</si>
  <si>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</si>
  <si>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</si>
  <si>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</si>
  <si>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</si>
  <si>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</si>
  <si>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</si>
  <si>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</si>
  <si>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</si>
  <si>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</si>
  <si>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</si>
  <si>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</si>
  <si>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</si>
  <si>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</si>
  <si>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</si>
  <si>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</si>
  <si>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</si>
  <si>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</si>
  <si>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</si>
  <si>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</si>
  <si>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</si>
  <si>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</si>
  <si>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</si>
  <si>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</si>
  <si>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</si>
  <si>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</si>
  <si>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</si>
  <si>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</si>
  <si>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</si>
  <si>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</si>
  <si>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</si>
  <si>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</si>
  <si>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</si>
  <si>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</si>
  <si>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</si>
  <si>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</si>
  <si>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</si>
  <si>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</si>
  <si>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</si>
  <si>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</si>
  <si>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</si>
  <si>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</si>
  <si>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</si>
  <si>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</si>
  <si>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</si>
  <si>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</si>
  <si>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</si>
  <si>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</si>
  <si>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</si>
  <si>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</si>
  <si>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</si>
  <si>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</si>
  <si>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</si>
  <si>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</si>
  <si>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</si>
  <si>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</si>
  <si>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</si>
  <si>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</si>
  <si>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</si>
  <si>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</si>
  <si>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</si>
  <si>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</si>
  <si>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</si>
  <si>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</si>
  <si>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</si>
  <si>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</si>
  <si>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</si>
  <si>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</si>
  <si>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</si>
  <si>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</si>
  <si>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</si>
  <si>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</si>
  <si>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</si>
  <si>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</si>
  <si>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</si>
  <si>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</si>
  <si>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</si>
  <si>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</si>
  <si>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</si>
  <si>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</si>
  <si>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</si>
  <si>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</si>
  <si>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</si>
  <si>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</si>
  <si>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</si>
  <si>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</si>
  <si>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</si>
  <si>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</si>
  <si>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</si>
  <si>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</si>
  <si>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</si>
  <si>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</si>
  <si>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</si>
  <si>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</si>
  <si>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</si>
  <si>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</si>
  <si>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</si>
  <si>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</si>
  <si>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</si>
  <si>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</si>
  <si>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</si>
  <si>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</si>
  <si>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</si>
  <si>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</si>
  <si>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</si>
  <si>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</si>
  <si>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</si>
  <si>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</si>
  <si>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</si>
  <si>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</si>
  <si>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</si>
  <si>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</si>
  <si>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</si>
  <si>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</si>
  <si>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</si>
  <si>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</si>
  <si>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</si>
  <si>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</si>
  <si>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</si>
  <si>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</si>
  <si>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</si>
  <si>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</si>
  <si>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</si>
  <si>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</si>
  <si>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</si>
  <si>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</si>
  <si>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</si>
  <si>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</si>
  <si>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</si>
  <si>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</si>
  <si>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</si>
  <si>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</si>
  <si>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</si>
  <si>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</si>
  <si>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</si>
  <si>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</si>
  <si>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</si>
  <si>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</si>
  <si>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</si>
  <si>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</si>
  <si>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</si>
  <si>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</si>
  <si>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</si>
  <si>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</si>
  <si>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</si>
  <si>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</si>
  <si>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</si>
  <si>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</si>
  <si>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</si>
  <si>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</si>
  <si>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</si>
  <si>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</si>
  <si>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</si>
  <si>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</si>
  <si>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</si>
  <si>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</si>
  <si>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</si>
  <si>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</si>
  <si>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</si>
  <si>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</si>
  <si>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</si>
  <si>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</si>
  <si>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</si>
  <si>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</si>
  <si>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</si>
  <si>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</si>
  <si>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</si>
  <si>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</si>
  <si>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</si>
  <si>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</si>
  <si>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</si>
  <si>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</si>
  <si>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</si>
  <si>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</si>
  <si>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</si>
  <si>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</si>
  <si>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</si>
  <si>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</si>
  <si>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</si>
  <si>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</si>
  <si>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</si>
  <si>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</si>
  <si>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</si>
  <si>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</si>
  <si>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</si>
  <si>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</si>
  <si>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</si>
  <si>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</si>
  <si>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</si>
  <si>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</si>
  <si>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</si>
  <si>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</si>
  <si>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</si>
  <si>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</si>
  <si>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</si>
  <si>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</si>
  <si>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</si>
  <si>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</si>
  <si>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</si>
  <si>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</si>
  <si>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</si>
  <si>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</si>
  <si>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</si>
  <si>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</si>
  <si>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</si>
  <si>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</si>
  <si>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</si>
  <si>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</si>
  <si>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</si>
  <si>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</si>
  <si>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</si>
  <si>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</si>
  <si>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</si>
  <si>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</si>
  <si>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</si>
  <si>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</si>
  <si>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</si>
  <si>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</si>
  <si>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</si>
  <si>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</si>
  <si>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</si>
  <si>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</si>
  <si>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</si>
  <si>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</si>
  <si>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</si>
  <si>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</si>
  <si>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</si>
  <si>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</si>
  <si>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</si>
  <si>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</si>
  <si>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</si>
  <si>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</si>
  <si>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</si>
  <si>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</si>
  <si>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</si>
  <si>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</si>
  <si>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</si>
  <si>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</si>
  <si>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</si>
  <si>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</si>
  <si>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</si>
  <si>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</si>
  <si>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</si>
  <si>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</si>
  <si>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</si>
  <si>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</si>
  <si>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</si>
  <si>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</si>
  <si>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</si>
  <si>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</si>
  <si>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</si>
  <si>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</si>
  <si>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</si>
  <si>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</si>
  <si>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</si>
  <si>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</si>
  <si>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</si>
  <si>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</si>
  <si>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</si>
  <si>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</si>
  <si>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</si>
  <si>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</si>
  <si>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</si>
  <si>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</si>
  <si>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</si>
  <si>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</si>
  <si>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</si>
  <si>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</si>
  <si>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</si>
  <si>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</si>
  <si>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</si>
  <si>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</si>
  <si>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</si>
  <si>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</si>
  <si>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</si>
  <si>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</si>
  <si>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</si>
  <si>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</si>
  <si>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</si>
  <si>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</si>
  <si>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</si>
  <si>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</si>
  <si>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</si>
  <si>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</si>
  <si>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</si>
  <si>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</si>
  <si>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</si>
  <si>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</si>
  <si>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</si>
  <si>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</si>
  <si>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</si>
  <si>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</si>
  <si>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</si>
  <si>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</si>
  <si>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</si>
  <si>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</si>
  <si>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</si>
  <si>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</si>
  <si>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</si>
  <si>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</si>
  <si>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</si>
  <si>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</si>
  <si>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</si>
  <si>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</si>
  <si>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</si>
  <si>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</si>
  <si>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</si>
  <si>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</si>
  <si>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</si>
  <si>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</si>
  <si>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</si>
  <si>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</si>
  <si>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</si>
  <si>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</si>
  <si>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</si>
  <si>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</si>
  <si>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</si>
  <si>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</si>
  <si>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</si>
  <si>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</si>
  <si>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</si>
  <si>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</si>
  <si>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</si>
  <si>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</si>
  <si>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</si>
  <si>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</si>
  <si>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</si>
  <si>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</si>
  <si>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</si>
  <si>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</si>
  <si>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</si>
  <si>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</si>
  <si>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</si>
  <si>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</si>
  <si>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</si>
  <si>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</si>
  <si>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</si>
  <si>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</si>
  <si>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</si>
  <si>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</si>
  <si>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</si>
  <si>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</si>
  <si>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</si>
  <si>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</si>
  <si>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</si>
  <si>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</si>
  <si>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</si>
  <si>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</si>
  <si>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</si>
  <si>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</si>
  <si>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</si>
  <si>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</si>
  <si>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</si>
  <si>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</si>
  <si>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</si>
  <si>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</si>
  <si>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</si>
  <si>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</si>
  <si>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</si>
  <si>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</si>
  <si>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</si>
  <si>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</si>
  <si>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</si>
  <si>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</si>
  <si>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</si>
  <si>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</si>
  <si>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</si>
  <si>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</si>
  <si>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</si>
  <si>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</si>
  <si>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</si>
  <si>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</si>
  <si>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</si>
  <si>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</si>
  <si>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</si>
  <si>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</si>
  <si>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</si>
  <si>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</si>
  <si>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</si>
  <si>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</si>
  <si>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</si>
  <si>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</si>
  <si>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</si>
  <si>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</si>
  <si>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</si>
  <si>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</si>
  <si>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</si>
  <si>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</si>
  <si>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</si>
  <si>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</si>
  <si>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</si>
  <si>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</si>
  <si>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</si>
  <si>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</si>
  <si>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</si>
  <si>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</si>
  <si>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</si>
  <si>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</si>
  <si>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</si>
  <si>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</si>
  <si>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</si>
  <si>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</si>
  <si>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</si>
  <si>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</si>
  <si>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</si>
  <si>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</si>
  <si>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</si>
  <si>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</si>
  <si>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</si>
  <si>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</si>
  <si>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</si>
  <si>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</si>
  <si>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</si>
  <si>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</si>
  <si>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</si>
  <si>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</si>
  <si>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</si>
  <si>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</si>
  <si>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</si>
  <si>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</si>
  <si>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</si>
  <si>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</si>
  <si>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</si>
  <si>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</si>
  <si>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</si>
  <si>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</si>
  <si>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</si>
  <si>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</si>
  <si>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</si>
  <si>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</si>
  <si>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</si>
  <si>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</si>
  <si>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</si>
  <si>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</si>
  <si>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</si>
  <si>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</si>
  <si>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</si>
  <si>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</si>
  <si>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</si>
  <si>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</si>
  <si>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</si>
  <si>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</si>
  <si>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</si>
  <si>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</si>
  <si>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</si>
  <si>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</si>
  <si>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</si>
  <si>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</si>
  <si>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</si>
  <si>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</si>
  <si>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</si>
  <si>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</si>
  <si>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</si>
  <si>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</si>
  <si>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</si>
  <si>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</si>
  <si>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</si>
  <si>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</si>
  <si>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</si>
  <si>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</si>
  <si>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</si>
  <si>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</si>
  <si>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</si>
  <si>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</si>
  <si>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</si>
  <si>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</si>
  <si>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</si>
  <si>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</si>
  <si>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</si>
  <si>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</si>
  <si>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</si>
  <si>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</si>
  <si>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</si>
  <si>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</si>
  <si>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</si>
  <si>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</si>
  <si>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</si>
  <si>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</si>
  <si>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</si>
  <si>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</si>
  <si>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</si>
  <si>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</si>
  <si>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</si>
  <si>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</si>
  <si>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</si>
  <si>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</si>
  <si>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</si>
  <si>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</si>
  <si>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</si>
  <si>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</si>
  <si>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</si>
  <si>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</si>
  <si>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</si>
  <si>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</si>
  <si>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</si>
  <si>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</si>
  <si>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</si>
  <si>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</si>
  <si>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</si>
  <si>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</si>
  <si>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</si>
  <si>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</si>
  <si>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</si>
  <si>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</si>
  <si>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</si>
  <si>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</si>
  <si>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</si>
  <si>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</si>
  <si>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</si>
  <si>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</si>
  <si>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</si>
  <si>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</si>
  <si>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</si>
  <si>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</si>
  <si>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</si>
  <si>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</si>
  <si>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</si>
  <si>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</si>
  <si>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</si>
  <si>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</si>
  <si>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</si>
  <si>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</si>
  <si>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</si>
  <si>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</si>
  <si>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</si>
  <si>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</si>
  <si>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</si>
  <si>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</si>
  <si>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</si>
  <si>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</si>
  <si>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</si>
  <si>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</si>
  <si>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</si>
  <si>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</si>
  <si>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</si>
  <si>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</si>
  <si>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</si>
  <si>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</si>
  <si>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</si>
  <si>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</si>
  <si>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</si>
  <si>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</si>
  <si>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</si>
  <si>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</si>
  <si>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</si>
  <si>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</si>
  <si>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</si>
  <si>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</si>
  <si>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</si>
  <si>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</si>
  <si>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</si>
  <si>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</si>
  <si>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</si>
  <si>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</si>
  <si>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</si>
  <si>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</si>
  <si>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</si>
  <si>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</si>
  <si>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</si>
  <si>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</si>
  <si>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</si>
  <si>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</si>
  <si>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</si>
  <si>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</si>
  <si>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</si>
  <si>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</si>
  <si>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</si>
  <si>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</si>
  <si>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</si>
  <si>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</si>
  <si>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</si>
  <si>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</si>
  <si>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</si>
  <si>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</si>
  <si>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</si>
  <si>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</si>
  <si>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</si>
  <si>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</si>
  <si>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</si>
  <si>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</si>
  <si>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</si>
  <si>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</si>
  <si>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</si>
  <si>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</si>
  <si>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</si>
  <si>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</si>
  <si>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</si>
  <si>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</si>
  <si>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</si>
  <si>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</si>
  <si>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</si>
  <si>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</si>
  <si>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</si>
  <si>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</si>
  <si>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</si>
  <si>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</si>
  <si>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</si>
  <si>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</si>
  <si>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</si>
  <si>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</si>
  <si>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</si>
  <si>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</si>
  <si>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</si>
  <si>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</si>
  <si>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</si>
  <si>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</si>
  <si>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</si>
  <si>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</si>
  <si>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</si>
  <si>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</si>
  <si>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</si>
  <si>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</si>
  <si>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</si>
  <si>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</si>
  <si>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</si>
  <si>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</si>
  <si>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</si>
  <si>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</si>
  <si>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</si>
  <si>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</si>
  <si>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</si>
  <si>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</si>
  <si>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</si>
  <si>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</si>
  <si>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</si>
  <si>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</si>
  <si>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</si>
  <si>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</si>
  <si>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</si>
  <si>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</si>
  <si>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</si>
  <si>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</si>
  <si>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</si>
  <si>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</si>
  <si>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</si>
  <si>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</si>
  <si>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</si>
  <si>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</si>
  <si>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</si>
  <si>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</si>
  <si>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</si>
  <si>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</si>
  <si>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</si>
  <si>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</si>
  <si>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</si>
  <si>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</si>
  <si>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</si>
  <si>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</si>
  <si>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</si>
  <si>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</si>
  <si>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</si>
  <si>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</si>
  <si>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</si>
  <si>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</si>
  <si>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</si>
  <si>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</si>
  <si>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</si>
  <si>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</si>
  <si>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</si>
  <si>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</si>
  <si>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</si>
  <si>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</si>
  <si>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</si>
  <si>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</si>
  <si>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</si>
  <si>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</si>
  <si>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</si>
  <si>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</si>
  <si>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</si>
  <si>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</si>
  <si>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</si>
  <si>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</si>
  <si>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</si>
  <si>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</si>
  <si>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</si>
  <si>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</si>
  <si>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</si>
  <si>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</si>
  <si>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</si>
  <si>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</si>
  <si>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</si>
  <si>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</si>
  <si>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</si>
  <si>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</si>
  <si>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</si>
  <si>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</si>
  <si>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</si>
  <si>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</si>
  <si>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</si>
  <si>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</si>
  <si>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</si>
  <si>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</si>
  <si>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</si>
  <si>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</si>
  <si>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</si>
  <si>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</si>
  <si>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</si>
  <si>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</si>
  <si>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</si>
  <si>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</si>
  <si>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</si>
  <si>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</si>
  <si>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</si>
  <si>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</si>
  <si>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</si>
  <si>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</si>
  <si>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</si>
  <si>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</si>
  <si>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</si>
  <si>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</si>
  <si>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</si>
  <si>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</si>
  <si>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</si>
  <si>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</si>
  <si>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</si>
  <si>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</si>
  <si>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</si>
  <si>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</si>
  <si>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</si>
  <si>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</si>
  <si>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</si>
  <si>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</si>
  <si>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</si>
  <si>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</si>
  <si>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</si>
  <si>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</si>
  <si>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</si>
  <si>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</si>
  <si>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</si>
  <si>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</si>
  <si>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</si>
  <si>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</si>
  <si>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</si>
  <si>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</si>
  <si>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</si>
  <si>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</si>
  <si>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</si>
  <si>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</si>
  <si>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</si>
  <si>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</si>
  <si>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</si>
  <si>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</si>
  <si>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</si>
  <si>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</si>
  <si>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</si>
  <si>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</si>
  <si>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</si>
  <si>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</si>
  <si>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</si>
  <si>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</si>
  <si>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</si>
  <si>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</si>
  <si>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</si>
  <si>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</si>
  <si>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</si>
  <si>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</si>
  <si>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</si>
  <si>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</si>
  <si>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</si>
  <si>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</si>
  <si>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</si>
  <si>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</si>
  <si>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</si>
  <si>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</si>
  <si>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</si>
  <si>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</si>
  <si>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</si>
  <si>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</si>
  <si>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</si>
  <si>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</si>
  <si>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</si>
  <si>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</si>
  <si>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</si>
  <si>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</si>
  <si>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</si>
  <si>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</si>
  <si>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</si>
  <si>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</si>
  <si>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</si>
  <si>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</si>
  <si>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</si>
  <si>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</si>
  <si>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</si>
  <si>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</si>
  <si>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</si>
  <si>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</si>
  <si>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</si>
  <si>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</si>
  <si>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</si>
  <si>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</si>
  <si>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</si>
  <si>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</si>
  <si>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</si>
  <si>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</si>
  <si>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</si>
  <si>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</si>
  <si>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</si>
  <si>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</si>
  <si>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</si>
  <si>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</si>
  <si>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</si>
  <si>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</si>
  <si>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</si>
  <si>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</si>
  <si>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</si>
  <si>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</si>
  <si>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</si>
  <si>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</si>
  <si>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</si>
  <si>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</si>
  <si>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</si>
  <si>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</si>
  <si>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</si>
  <si>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</si>
  <si>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</si>
  <si>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</si>
  <si>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</si>
  <si>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</si>
  <si>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</si>
  <si>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</si>
  <si>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</si>
  <si>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</si>
  <si>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</si>
  <si>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</si>
  <si>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</si>
  <si>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</si>
  <si>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</si>
  <si>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</si>
  <si>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</si>
  <si>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</si>
  <si>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</si>
  <si>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</si>
  <si>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</si>
  <si>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</si>
  <si>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</si>
  <si>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</si>
  <si>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</si>
  <si>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</si>
  <si>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</si>
  <si>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</si>
  <si>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</si>
  <si>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</si>
  <si>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</si>
  <si>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</si>
  <si>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</si>
  <si>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</si>
  <si>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</si>
  <si>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</si>
  <si>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</si>
  <si>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</si>
  <si>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</si>
  <si>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</si>
  <si>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</si>
  <si>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</si>
  <si>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</si>
  <si>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</si>
  <si>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</si>
  <si>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</si>
  <si>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</si>
  <si>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</si>
  <si>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</si>
  <si>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</si>
  <si>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</si>
  <si>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</si>
  <si>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</si>
  <si>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</si>
  <si>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</si>
  <si>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</si>
  <si>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</si>
  <si>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</si>
  <si>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</si>
  <si>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</si>
  <si>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</si>
  <si>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</si>
  <si>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</si>
  <si>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</si>
  <si>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</si>
  <si>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</si>
  <si>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</si>
  <si>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</si>
  <si>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</si>
  <si>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</si>
  <si>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</si>
  <si>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</si>
  <si>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</si>
  <si>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</si>
  <si>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</si>
  <si>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</si>
  <si>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</si>
  <si>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</si>
  <si>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</si>
  <si>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</si>
  <si>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</si>
  <si>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</si>
  <si>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</si>
  <si>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</si>
  <si>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</si>
  <si>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</si>
  <si>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</si>
  <si>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</si>
  <si>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</si>
  <si>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</si>
  <si>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</si>
  <si>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</si>
  <si>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</si>
  <si>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</si>
  <si>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</si>
  <si>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</si>
  <si>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</si>
  <si>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</si>
  <si>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</si>
  <si>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</si>
  <si>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</si>
  <si>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</si>
  <si>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</si>
  <si>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</si>
  <si>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</si>
  <si>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</si>
  <si>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</si>
  <si>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</si>
  <si>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</si>
  <si>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</si>
  <si>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</si>
  <si>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</si>
  <si>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</si>
  <si>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</si>
  <si>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</si>
  <si>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</si>
  <si>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</si>
  <si>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</si>
  <si>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</si>
  <si>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</si>
  <si>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</si>
  <si>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</si>
  <si>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</si>
  <si>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</si>
  <si>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</si>
  <si>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</si>
  <si>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</si>
  <si>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</si>
  <si>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</si>
  <si>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</si>
  <si>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</si>
  <si>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</si>
  <si>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</si>
  <si>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</si>
  <si>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</si>
  <si>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</si>
  <si>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</si>
  <si>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</si>
  <si>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</si>
  <si>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</si>
  <si>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</si>
  <si>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</si>
  <si>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</si>
  <si>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</si>
  <si>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</si>
  <si>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</si>
  <si>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</si>
  <si>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</si>
  <si>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</si>
  <si>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</si>
  <si>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</si>
  <si>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</si>
  <si>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</si>
  <si>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</si>
  <si>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</si>
  <si>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</si>
  <si>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</si>
  <si>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</si>
  <si>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</si>
  <si>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</si>
  <si>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</si>
  <si>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</si>
  <si>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</si>
  <si>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</si>
  <si>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</si>
  <si>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</si>
  <si>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</si>
  <si>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</si>
  <si>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</si>
  <si>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</si>
  <si>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</si>
  <si>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</si>
  <si>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</si>
  <si>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</si>
  <si>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</si>
  <si>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</si>
  <si>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</si>
  <si>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</si>
  <si>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</si>
  <si>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</si>
  <si>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</si>
  <si>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</si>
  <si>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</si>
  <si>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</si>
  <si>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</si>
  <si>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</si>
  <si>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</si>
  <si>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</si>
  <si>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</si>
  <si>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</si>
  <si>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</si>
  <si>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</si>
  <si>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</si>
  <si>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</si>
  <si>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</si>
  <si>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</si>
  <si>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</si>
  <si>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</si>
  <si>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</si>
  <si>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</si>
  <si>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</si>
  <si>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</si>
  <si>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</si>
  <si>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</si>
  <si>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</si>
  <si>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</si>
  <si>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</si>
  <si>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</si>
  <si>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</si>
  <si>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</si>
  <si>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</si>
  <si>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</si>
  <si>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</si>
  <si>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</si>
  <si>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</si>
  <si>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</si>
  <si>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</si>
  <si>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</si>
  <si>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</si>
  <si>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</si>
  <si>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</si>
  <si>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</si>
  <si>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</si>
  <si>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</si>
  <si>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</si>
  <si>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</si>
  <si>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</si>
  <si>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</si>
  <si>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</si>
  <si>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</si>
  <si>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</si>
  <si>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</si>
  <si>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</si>
  <si>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</si>
  <si>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</si>
  <si>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</si>
  <si>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</si>
  <si>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</si>
  <si>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</si>
  <si>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</si>
  <si>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</si>
  <si>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</si>
  <si>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</si>
  <si>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</si>
  <si>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</si>
  <si>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</si>
  <si>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</si>
  <si>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</si>
  <si>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</si>
  <si>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</si>
  <si>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</si>
  <si>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</si>
  <si>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</si>
  <si>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</si>
  <si>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</si>
  <si>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</si>
  <si>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</si>
  <si>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</si>
  <si>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</si>
  <si>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</si>
  <si>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</si>
  <si>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</si>
  <si>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</si>
  <si>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</si>
  <si>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</si>
  <si>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</si>
  <si>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</si>
  <si>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</si>
  <si>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</si>
  <si>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</si>
  <si>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</si>
  <si>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</si>
  <si>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</si>
  <si>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</si>
  <si>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</si>
  <si>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</si>
  <si>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</si>
  <si>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</si>
  <si>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</si>
  <si>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</si>
  <si>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</si>
  <si>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</si>
  <si>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</si>
  <si>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</si>
  <si>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</si>
  <si>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</si>
  <si>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</si>
  <si>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</si>
  <si>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</si>
  <si>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</si>
  <si>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</si>
  <si>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</si>
  <si>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</si>
  <si>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</si>
  <si>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</si>
  <si>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</si>
  <si>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</si>
  <si>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</si>
  <si>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</si>
  <si>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</si>
  <si>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</si>
  <si>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</si>
  <si>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</si>
  <si>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</si>
  <si>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</si>
  <si>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</si>
  <si>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</si>
  <si>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</si>
  <si>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</si>
  <si>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</si>
  <si>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</si>
  <si>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</si>
  <si>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</si>
  <si>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</si>
  <si>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</si>
  <si>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</si>
  <si>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</si>
  <si>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</si>
  <si>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</si>
  <si>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</si>
  <si>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</si>
  <si>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</si>
  <si>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</si>
  <si>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</si>
  <si>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</si>
  <si>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</si>
  <si>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</si>
  <si>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</si>
  <si>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</si>
  <si>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</si>
  <si>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</si>
  <si>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</si>
  <si>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</si>
  <si>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</si>
  <si>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</si>
  <si>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</si>
  <si>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</si>
  <si>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</si>
  <si>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</si>
  <si>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</si>
  <si>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</si>
  <si>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</si>
  <si>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</si>
  <si>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</si>
  <si>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</si>
  <si>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</si>
  <si>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</si>
  <si>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</si>
  <si>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</si>
  <si>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</si>
  <si>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</si>
  <si>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</si>
  <si>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</si>
  <si>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</si>
  <si>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</si>
  <si>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</si>
  <si>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</si>
  <si>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</si>
  <si>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</si>
  <si>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</si>
  <si>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</si>
  <si>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</si>
  <si>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</si>
  <si>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</si>
  <si>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</si>
  <si>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</si>
  <si>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</si>
  <si>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</si>
  <si>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</si>
  <si>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</si>
  <si>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</si>
  <si>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</si>
  <si>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</si>
  <si>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</si>
  <si>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</si>
  <si>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</si>
  <si>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</si>
  <si>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</si>
  <si>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</si>
  <si>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</si>
  <si>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</si>
  <si>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</si>
  <si>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</si>
  <si>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</si>
  <si>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</si>
  <si>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</si>
  <si>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</si>
  <si>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</si>
  <si>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</si>
  <si>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</si>
  <si>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</si>
  <si>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</si>
  <si>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</si>
  <si>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</si>
  <si>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</si>
  <si>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</si>
  <si>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</si>
  <si>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</si>
  <si>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</si>
  <si>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</si>
  <si>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</si>
  <si>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</si>
  <si>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</si>
  <si>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</si>
  <si>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</si>
  <si>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</si>
  <si>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</si>
  <si>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</si>
  <si>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</si>
  <si>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</si>
  <si>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</si>
  <si>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</si>
  <si>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</si>
  <si>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</si>
  <si>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</si>
  <si>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</si>
  <si>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</si>
  <si>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</si>
  <si>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</si>
  <si>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</si>
  <si>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</si>
  <si>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</si>
  <si>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</si>
  <si>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</si>
  <si>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</si>
  <si>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</si>
  <si>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</si>
  <si>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</si>
  <si>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</si>
  <si>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</si>
  <si>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</si>
  <si>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</si>
  <si>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</si>
  <si>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</si>
  <si>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</si>
  <si>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</si>
  <si>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</si>
  <si>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</si>
  <si>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</si>
  <si>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</si>
  <si>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</si>
  <si>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</si>
  <si>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</si>
  <si>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</si>
  <si>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</si>
  <si>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</si>
  <si>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</si>
  <si>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</si>
  <si>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</si>
  <si>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</si>
  <si>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</si>
  <si>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</si>
  <si>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</si>
  <si>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</si>
  <si>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</si>
  <si>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</si>
  <si>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</si>
  <si>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</si>
  <si>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</si>
  <si>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</si>
  <si>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</si>
  <si>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</si>
  <si>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</si>
  <si>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</si>
  <si>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</si>
  <si>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</si>
  <si>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</si>
  <si>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</si>
  <si>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</si>
  <si>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</si>
  <si>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</si>
  <si>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</si>
  <si>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</si>
  <si>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</si>
  <si>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</si>
  <si>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</si>
  <si>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</si>
  <si>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</si>
  <si>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</si>
  <si>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</si>
  <si>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</si>
  <si>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</si>
  <si>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</si>
  <si>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</si>
  <si>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</si>
  <si>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</si>
  <si>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</si>
  <si>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</si>
  <si>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</si>
  <si>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</si>
  <si>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</si>
  <si>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</si>
  <si>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</si>
  <si>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</si>
  <si>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</si>
  <si>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</si>
  <si>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</si>
  <si>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</si>
  <si>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</si>
  <si>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</si>
  <si>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</si>
  <si>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</si>
  <si>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</si>
  <si>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</si>
  <si>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</si>
  <si>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</si>
  <si>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</si>
  <si>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</si>
  <si>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</si>
  <si>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</si>
  <si>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</si>
  <si>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</si>
  <si>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</si>
  <si>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</si>
  <si>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</si>
  <si>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</si>
  <si>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</si>
  <si>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</si>
  <si>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</si>
  <si>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</si>
  <si>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</si>
  <si>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</si>
  <si>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</si>
  <si>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</si>
  <si>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</si>
  <si>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</si>
  <si>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</si>
  <si>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</si>
  <si>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</si>
  <si>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</si>
  <si>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</si>
  <si>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</si>
  <si>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</si>
  <si>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</si>
  <si>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</si>
  <si>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</si>
  <si>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</si>
  <si>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</si>
  <si>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</si>
  <si>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</si>
  <si>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</si>
  <si>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</si>
  <si>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</si>
  <si>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</si>
  <si>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</si>
  <si>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</si>
  <si>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</si>
  <si>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</si>
  <si>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</si>
  <si>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</si>
  <si>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</si>
  <si>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</si>
  <si>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</si>
  <si>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</si>
  <si>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</si>
  <si>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</si>
  <si>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</si>
  <si>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</si>
  <si>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</si>
  <si>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</si>
  <si>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</si>
  <si>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</si>
  <si>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</si>
  <si>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</si>
  <si>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</si>
  <si>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</si>
  <si>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</si>
  <si>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</si>
  <si>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</si>
  <si>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</si>
  <si>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</si>
  <si>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</si>
  <si>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</si>
  <si>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</si>
  <si>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</si>
  <si>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</si>
  <si>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</si>
  <si>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</si>
  <si>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</si>
  <si>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</si>
  <si>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</si>
  <si>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</si>
  <si>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</si>
  <si>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</si>
  <si>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</si>
  <si>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</si>
  <si>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</si>
  <si>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</si>
  <si>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</si>
  <si>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</si>
  <si>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</si>
  <si>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</si>
  <si>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</si>
  <si>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</si>
  <si>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</si>
  <si>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</si>
  <si>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</si>
  <si>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</si>
  <si>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</si>
  <si>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</si>
  <si>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</si>
  <si>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</si>
  <si>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</si>
  <si>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</si>
  <si>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</si>
  <si>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</si>
  <si>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</si>
  <si>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</si>
  <si>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</si>
  <si>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</si>
  <si>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</si>
  <si>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</si>
  <si>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</si>
  <si>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</si>
  <si>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</si>
  <si>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</si>
  <si>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</si>
  <si>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</si>
  <si>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</si>
  <si>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</si>
  <si>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</si>
  <si>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</si>
  <si>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</si>
  <si>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</si>
  <si>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</si>
  <si>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</si>
  <si>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</si>
  <si>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</si>
  <si>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</si>
  <si>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</si>
  <si>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</si>
  <si>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</si>
  <si>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</si>
  <si>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</si>
  <si>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</si>
  <si>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</si>
  <si>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</si>
  <si>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</si>
  <si>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</si>
  <si>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</si>
  <si>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</si>
  <si>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</si>
  <si>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</si>
  <si>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</si>
  <si>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</si>
  <si>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</si>
  <si>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</si>
  <si>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</si>
  <si>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</si>
  <si>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</si>
  <si>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</si>
  <si>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</si>
  <si>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</si>
  <si>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</si>
  <si>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</si>
  <si>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</si>
  <si>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</si>
  <si>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</si>
  <si>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</si>
  <si>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</si>
  <si>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</si>
  <si>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</si>
  <si>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</si>
  <si>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</si>
  <si>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</si>
  <si>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</si>
  <si>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</si>
  <si>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</si>
  <si>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</si>
  <si>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</si>
  <si>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</si>
  <si>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</si>
  <si>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</si>
  <si>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</si>
  <si>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</si>
  <si>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</si>
  <si>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</si>
  <si>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</si>
  <si>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</si>
  <si>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</si>
  <si>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</si>
  <si>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</si>
  <si>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</si>
  <si>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</si>
  <si>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</si>
  <si>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</si>
  <si>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</si>
  <si>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</si>
  <si>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</si>
  <si>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</si>
  <si>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</si>
  <si>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</si>
  <si>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</si>
  <si>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</si>
  <si>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</si>
  <si>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</si>
  <si>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</si>
  <si>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</si>
  <si>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</si>
  <si>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</si>
  <si>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</si>
  <si>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</si>
  <si>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</si>
  <si>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</si>
  <si>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</si>
  <si>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</si>
  <si>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</si>
  <si>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</si>
  <si>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</si>
  <si>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</si>
  <si>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</si>
  <si>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</si>
  <si>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</si>
  <si>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</si>
  <si>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</si>
  <si>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</si>
  <si>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</si>
  <si>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</si>
  <si>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</si>
  <si>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</si>
  <si>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</si>
  <si>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</si>
  <si>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</si>
  <si>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</si>
  <si>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</si>
  <si>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</si>
  <si>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</si>
  <si>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</si>
  <si>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</si>
  <si>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</si>
  <si>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</si>
  <si>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</si>
  <si>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</si>
  <si>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</si>
  <si>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</si>
  <si>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</si>
  <si>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</si>
  <si>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</si>
  <si>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</si>
  <si>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</si>
  <si>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</si>
  <si>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</si>
  <si>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</si>
  <si>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</si>
  <si>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</si>
  <si>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</si>
  <si>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</si>
  <si>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</si>
  <si>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</si>
  <si>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</si>
  <si>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</si>
  <si>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</si>
  <si>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</si>
  <si>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</si>
  <si>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</si>
  <si>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</si>
  <si>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</si>
  <si>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</si>
  <si>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</si>
  <si>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</si>
  <si>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</si>
  <si>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</si>
  <si>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</si>
  <si>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</si>
  <si>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</si>
  <si>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</si>
  <si>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</si>
  <si>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</si>
  <si>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</si>
  <si>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</si>
  <si>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</si>
  <si>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</si>
  <si>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</si>
  <si>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</si>
  <si>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</si>
  <si>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</si>
  <si>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</si>
  <si>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</si>
  <si>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</si>
  <si>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</si>
  <si>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</si>
  <si>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</si>
  <si>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</si>
  <si>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</si>
  <si>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</si>
  <si>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</si>
  <si>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</si>
  <si>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</si>
  <si>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</si>
  <si>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</si>
  <si>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</si>
  <si>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</si>
  <si>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</si>
  <si>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</si>
  <si>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</si>
  <si>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</si>
  <si>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</si>
  <si>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</si>
  <si>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</si>
  <si>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</si>
  <si>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</si>
  <si>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</si>
  <si>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</si>
  <si>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</si>
  <si>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</si>
  <si>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</si>
  <si>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</si>
  <si>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</si>
  <si>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</si>
  <si>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</si>
  <si>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</si>
  <si>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</si>
  <si>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</si>
  <si>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</si>
  <si>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</si>
  <si>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</si>
  <si>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</si>
  <si>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</si>
  <si>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</si>
  <si>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</si>
  <si>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</si>
  <si>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</si>
  <si>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</si>
  <si>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</si>
  <si>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</si>
  <si>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</si>
  <si>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</si>
  <si>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</si>
  <si>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</si>
  <si>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</si>
  <si>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</si>
  <si>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</si>
  <si>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</si>
  <si>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</si>
  <si>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</si>
  <si>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</si>
  <si>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</si>
  <si>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</si>
  <si>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</si>
  <si>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</si>
  <si>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</si>
  <si>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</si>
  <si>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</si>
  <si>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</si>
  <si>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</si>
  <si>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</si>
  <si>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</si>
  <si>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</si>
  <si>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</si>
  <si>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</si>
  <si>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</si>
  <si>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</si>
  <si>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</si>
  <si>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</si>
  <si>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</si>
  <si>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</si>
  <si>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</si>
  <si>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</si>
  <si>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</si>
  <si>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</si>
  <si>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</si>
  <si>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</si>
  <si>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</si>
  <si>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</si>
  <si>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</si>
  <si>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</si>
  <si>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</si>
  <si>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</si>
  <si>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</si>
  <si>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</si>
  <si>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</si>
  <si>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</si>
  <si>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</si>
  <si>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</si>
  <si>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</si>
  <si>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</si>
  <si>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</si>
  <si>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</si>
  <si>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</si>
  <si>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</si>
  <si>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</si>
  <si>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</si>
  <si>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</si>
  <si>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</si>
  <si>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</si>
  <si>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</si>
  <si>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</si>
  <si>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</si>
  <si>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</si>
  <si>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</si>
  <si>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</si>
  <si>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</si>
  <si>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</si>
  <si>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</si>
  <si>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</si>
  <si>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</si>
  <si>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</si>
  <si>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</si>
  <si>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</si>
  <si>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</si>
  <si>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</si>
  <si>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</si>
  <si>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</si>
  <si>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</si>
  <si>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</si>
  <si>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</si>
  <si>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</si>
  <si>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</si>
  <si>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</si>
  <si>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</si>
  <si>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</si>
  <si>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</si>
  <si>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</si>
  <si>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</si>
  <si>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</si>
  <si>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</si>
  <si>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</si>
  <si>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</si>
  <si>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</si>
  <si>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</si>
  <si>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</si>
  <si>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</si>
  <si>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</si>
  <si>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</si>
  <si>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</si>
  <si>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</si>
  <si>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</si>
  <si>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</si>
  <si>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</si>
  <si>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</si>
  <si>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</si>
  <si>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</si>
  <si>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</si>
  <si>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</si>
  <si>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</si>
  <si>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</si>
  <si>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</si>
  <si>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</si>
  <si>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</si>
  <si>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</si>
  <si>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</si>
  <si>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</si>
  <si>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</si>
  <si>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</si>
  <si>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</si>
  <si>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</si>
  <si>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</si>
  <si>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</si>
  <si>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</si>
  <si>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</si>
  <si>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</si>
  <si>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</si>
  <si>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</si>
  <si>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</si>
  <si>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</si>
  <si>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</si>
  <si>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</si>
  <si>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</si>
  <si>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</si>
  <si>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</si>
  <si>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</si>
  <si>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</si>
  <si>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</si>
  <si>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</si>
  <si>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</si>
  <si>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</si>
  <si>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</si>
  <si>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</si>
  <si>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</si>
  <si>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</si>
  <si>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</si>
  <si>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</si>
  <si>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</si>
  <si>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</si>
  <si>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</si>
  <si>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</si>
  <si>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</si>
  <si>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</si>
  <si>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</si>
  <si>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</si>
  <si>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</si>
  <si>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</si>
  <si>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</si>
  <si>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</si>
  <si>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</si>
  <si>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</si>
  <si>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</si>
  <si>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</si>
  <si>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</si>
  <si>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</si>
  <si>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</si>
  <si>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</si>
  <si>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</si>
  <si>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</si>
  <si>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</si>
  <si>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</si>
  <si>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</si>
  <si>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</si>
  <si>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</si>
  <si>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</si>
  <si>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</si>
  <si>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</si>
  <si>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</si>
  <si>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</si>
  <si>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</si>
  <si>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</si>
  <si>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</si>
  <si>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</si>
  <si>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</si>
  <si>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</si>
  <si>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</si>
  <si>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</si>
  <si>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</si>
  <si>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</si>
  <si>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</si>
  <si>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</si>
  <si>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</si>
  <si>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</si>
  <si>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</si>
  <si>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</si>
  <si>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</si>
  <si>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</si>
  <si>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</si>
  <si>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</si>
  <si>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</si>
  <si>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</si>
  <si>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</si>
  <si>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</si>
  <si>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</si>
  <si>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</si>
  <si>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</si>
  <si>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</si>
  <si>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</si>
  <si>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</si>
  <si>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</si>
  <si>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</si>
  <si>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</si>
  <si>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</si>
  <si>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</si>
  <si>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</si>
  <si>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</si>
  <si>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</si>
  <si>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</si>
  <si>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</si>
  <si>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</si>
  <si>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</si>
  <si>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</si>
  <si>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</si>
  <si>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</si>
  <si>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</si>
  <si>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</si>
  <si>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</si>
  <si>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</si>
  <si>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</si>
  <si>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</si>
  <si>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</si>
  <si>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</si>
  <si>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</si>
  <si>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</si>
  <si>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</si>
  <si>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</si>
  <si>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</si>
  <si>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</si>
  <si>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</si>
  <si>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</si>
  <si>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</si>
  <si>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</si>
  <si>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</si>
  <si>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</si>
  <si>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</si>
  <si>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</si>
  <si>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</si>
  <si>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</si>
  <si>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</si>
  <si>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</si>
  <si>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</si>
  <si>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</si>
  <si>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</si>
  <si>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</si>
  <si>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</si>
  <si>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</si>
  <si>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</si>
  <si>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</si>
  <si>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</si>
  <si>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</si>
  <si>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</si>
  <si>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</si>
  <si>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</si>
  <si>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</si>
  <si>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</si>
  <si>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</si>
  <si>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</si>
  <si>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</si>
  <si>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</si>
  <si>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</si>
  <si>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</si>
  <si>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</si>
  <si>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</si>
  <si>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</si>
  <si>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</si>
  <si>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</si>
  <si>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</si>
  <si>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</si>
  <si>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</si>
  <si>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</si>
  <si>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</si>
  <si>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</si>
  <si>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</si>
  <si>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</si>
  <si>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</si>
  <si>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</si>
  <si>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</si>
  <si>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</si>
  <si>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</si>
  <si>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</si>
  <si>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</si>
  <si>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</si>
  <si>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</si>
  <si>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</si>
  <si>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</si>
  <si>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</si>
  <si>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</si>
  <si>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</si>
  <si>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</si>
  <si>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</si>
  <si>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</si>
  <si>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</si>
  <si>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</si>
  <si>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</si>
  <si>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</si>
  <si>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</si>
  <si>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</si>
  <si>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</si>
  <si>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</si>
  <si>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</si>
  <si>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</si>
  <si>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</si>
  <si>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</si>
  <si>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</si>
  <si>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</si>
  <si>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</si>
  <si>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</si>
  <si>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</si>
  <si>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</si>
  <si>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</si>
  <si>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</si>
  <si>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</si>
  <si>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</si>
  <si>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</si>
  <si>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</si>
  <si>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</si>
  <si>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</si>
  <si>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</si>
  <si>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</si>
  <si>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</si>
  <si>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</si>
  <si>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</si>
  <si>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</si>
  <si>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</si>
  <si>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</si>
  <si>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</si>
  <si>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</si>
  <si>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</si>
  <si>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</si>
  <si>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</si>
  <si>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</si>
  <si>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</si>
  <si>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</si>
  <si>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</si>
  <si>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</si>
  <si>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</si>
  <si>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</si>
  <si>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</si>
  <si>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</si>
  <si>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</si>
  <si>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</si>
  <si>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</si>
  <si>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</si>
  <si>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</si>
  <si>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</si>
  <si>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</si>
  <si>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</si>
  <si>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</si>
  <si>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</si>
  <si>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</si>
  <si>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</si>
  <si>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</si>
  <si>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</si>
  <si>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</si>
  <si>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</si>
  <si>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</si>
  <si>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</si>
  <si>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</si>
  <si>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</si>
  <si>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</si>
  <si>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</si>
  <si>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</si>
  <si>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</si>
  <si>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</si>
  <si>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</si>
  <si>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</si>
  <si>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</si>
  <si>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</si>
  <si>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</si>
  <si>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</si>
  <si>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</si>
  <si>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</si>
  <si>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</si>
  <si>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</si>
  <si>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</si>
  <si>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</si>
  <si>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</si>
  <si>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</si>
  <si>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</si>
  <si>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</si>
  <si>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</si>
  <si>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</si>
  <si>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</si>
  <si>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</si>
  <si>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</si>
  <si>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</si>
  <si>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</si>
  <si>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</si>
  <si>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</si>
  <si>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</si>
  <si>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</si>
  <si>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</si>
  <si>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</si>
  <si>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</si>
  <si>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</si>
  <si>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</si>
  <si>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</si>
  <si>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</si>
  <si>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</si>
  <si>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</si>
  <si>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</si>
  <si>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</si>
  <si>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</si>
  <si>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</si>
  <si>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</si>
  <si>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</si>
  <si>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</si>
  <si>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</si>
  <si>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</si>
  <si>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</si>
  <si>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</si>
  <si>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</si>
  <si>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</si>
  <si>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</si>
  <si>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</si>
  <si>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</si>
  <si>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</si>
  <si>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</si>
  <si>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</si>
  <si>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</si>
  <si>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</si>
  <si>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</si>
  <si>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</si>
  <si>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</si>
  <si>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</si>
  <si>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</si>
  <si>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</si>
  <si>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</si>
  <si>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</si>
  <si>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</si>
  <si>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</si>
  <si>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</si>
  <si>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</si>
  <si>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</si>
  <si>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</si>
  <si>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</si>
  <si>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</si>
  <si>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</si>
  <si>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</si>
  <si>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</si>
  <si>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</si>
  <si>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</si>
  <si>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</si>
  <si>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</si>
  <si>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</si>
  <si>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</si>
  <si>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</si>
  <si>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</si>
  <si>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</si>
  <si>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</si>
  <si>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</si>
  <si>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</si>
  <si>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</si>
  <si>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</si>
  <si>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</si>
  <si>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</si>
  <si>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</si>
  <si>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</si>
  <si>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</si>
  <si>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</si>
  <si>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</si>
  <si>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</si>
  <si>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</si>
  <si>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</si>
  <si>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</si>
  <si>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</si>
  <si>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</si>
  <si>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</si>
  <si>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</si>
  <si>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</si>
  <si>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</si>
  <si>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</si>
  <si>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</si>
  <si>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</si>
  <si>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</si>
  <si>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</si>
  <si>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</si>
  <si>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</si>
  <si>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</si>
  <si>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</si>
  <si>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</si>
  <si>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</si>
  <si>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</si>
  <si>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</si>
  <si>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</si>
  <si>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</si>
  <si>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</si>
  <si>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</si>
  <si>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</si>
  <si>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</si>
  <si>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</si>
  <si>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</si>
  <si>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</si>
  <si>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</si>
  <si>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</si>
  <si>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</si>
  <si>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</si>
  <si>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</si>
  <si>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</si>
  <si>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</si>
  <si>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</si>
  <si>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</si>
  <si>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</si>
  <si>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</si>
  <si>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</si>
  <si>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</si>
  <si>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</si>
  <si>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</si>
  <si>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</si>
  <si>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</si>
  <si>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</si>
  <si>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</si>
  <si>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</si>
  <si>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</si>
  <si>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</si>
  <si>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</si>
  <si>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</si>
  <si>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</si>
  <si>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</si>
  <si>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</si>
  <si>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</si>
  <si>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</si>
  <si>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</si>
  <si>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</si>
  <si>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</si>
  <si>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</si>
  <si>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</si>
  <si>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</si>
  <si>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</si>
  <si>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</si>
  <si>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</si>
  <si>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</si>
  <si>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</si>
  <si>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</si>
  <si>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</si>
  <si>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</si>
  <si>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</si>
  <si>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</si>
  <si>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</si>
  <si>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</si>
  <si>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</si>
  <si>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</si>
  <si>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</si>
  <si>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</si>
  <si>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</si>
  <si>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</si>
  <si>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</si>
  <si>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</si>
  <si>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</si>
  <si>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</si>
  <si>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</si>
  <si>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</si>
  <si>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</si>
  <si>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</si>
  <si>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</si>
  <si>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</si>
  <si>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</si>
  <si>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</si>
  <si>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</si>
  <si>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</si>
  <si>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</si>
  <si>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</si>
  <si>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</si>
  <si>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</si>
  <si>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</si>
  <si>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</si>
  <si>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</si>
  <si>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</si>
  <si>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</si>
  <si>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</si>
  <si>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</si>
  <si>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</si>
  <si>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</si>
  <si>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</si>
  <si>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</si>
  <si>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</si>
  <si>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</si>
  <si>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</si>
  <si>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</si>
  <si>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</si>
  <si>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</si>
  <si>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</si>
  <si>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</si>
  <si>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</si>
  <si>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</si>
  <si>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</si>
  <si>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</si>
  <si>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</si>
  <si>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</si>
  <si>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</si>
  <si>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</si>
  <si>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</si>
  <si>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</si>
  <si>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</si>
  <si>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</si>
  <si>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</si>
  <si>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</si>
  <si>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</si>
  <si>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</si>
  <si>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</si>
  <si>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</si>
  <si>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</si>
  <si>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</si>
  <si>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</si>
  <si>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</si>
  <si>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</si>
  <si>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</si>
  <si>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</si>
  <si>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</si>
  <si>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</si>
  <si>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</si>
  <si>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</si>
  <si>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</si>
  <si>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</si>
  <si>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</si>
  <si>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</si>
  <si>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</si>
  <si>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</si>
  <si>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</si>
  <si>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</si>
  <si>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</si>
  <si>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</si>
  <si>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</si>
  <si>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</si>
  <si>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</si>
  <si>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</si>
  <si>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</si>
  <si>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</si>
  <si>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</si>
  <si>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</si>
  <si>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</si>
  <si>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</si>
  <si>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</si>
  <si>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</si>
  <si>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</si>
  <si>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</si>
  <si>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</si>
  <si>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</si>
  <si>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</si>
  <si>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</si>
  <si>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</si>
  <si>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</si>
  <si>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</si>
  <si>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</si>
  <si>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</si>
  <si>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</si>
  <si>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</si>
  <si>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</si>
  <si>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</si>
  <si>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</si>
  <si>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</si>
  <si>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</si>
  <si>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</si>
  <si>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</si>
  <si>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</si>
  <si>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</si>
  <si>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</si>
  <si>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</si>
  <si>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</si>
  <si>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</si>
  <si>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</si>
  <si>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</si>
  <si>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</si>
  <si>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</si>
  <si>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</si>
  <si>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</si>
  <si>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</si>
  <si>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</si>
  <si>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</si>
  <si>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</si>
  <si>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</si>
  <si>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</si>
  <si>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</si>
  <si>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</si>
  <si>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</si>
  <si>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</si>
  <si>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</si>
  <si>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</si>
  <si>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</si>
  <si>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</si>
  <si>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</si>
  <si>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</si>
  <si>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</si>
  <si>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</si>
  <si>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</si>
  <si>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</si>
  <si>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</si>
  <si>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</si>
  <si>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</si>
  <si>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</si>
  <si>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</si>
  <si>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</si>
  <si>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</si>
  <si>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</si>
  <si>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</si>
  <si>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</si>
  <si>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</si>
  <si>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</si>
  <si>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</si>
  <si>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</si>
  <si>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</si>
  <si>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</si>
  <si>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</si>
  <si>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</si>
  <si>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</si>
  <si>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</si>
  <si>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</si>
  <si>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</si>
  <si>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</si>
  <si>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</si>
  <si>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</si>
  <si>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</si>
  <si>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</si>
  <si>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</si>
  <si>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</si>
  <si>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</si>
  <si>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</si>
  <si>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</si>
  <si>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</si>
  <si>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</si>
  <si>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</si>
  <si>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</si>
  <si>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</si>
  <si>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</si>
  <si>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</si>
  <si>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</si>
  <si>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</si>
  <si>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</si>
  <si>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</si>
  <si>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</si>
  <si>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</si>
  <si>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</si>
  <si>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</si>
  <si>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</si>
  <si>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</si>
  <si>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</si>
  <si>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</si>
  <si>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</si>
  <si>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</si>
  <si>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</si>
  <si>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</si>
  <si>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</si>
  <si>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</si>
  <si>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</si>
  <si>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</si>
  <si>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</si>
  <si>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</si>
  <si>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</si>
  <si>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</si>
  <si>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</si>
  <si>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</si>
  <si>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</si>
  <si>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</si>
  <si>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</si>
  <si>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</si>
  <si>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</si>
  <si>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</si>
  <si>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</si>
  <si>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</si>
  <si>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</si>
  <si>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</si>
  <si>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</si>
  <si>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</si>
  <si>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</si>
  <si>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</si>
  <si>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</si>
  <si>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</si>
  <si>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</si>
  <si>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</si>
  <si>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</si>
  <si>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</si>
  <si>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</si>
  <si>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</si>
  <si>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</si>
  <si>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</si>
  <si>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</si>
  <si>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</si>
  <si>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</si>
  <si>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</si>
  <si>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</si>
  <si>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</si>
  <si>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</si>
  <si>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</si>
  <si>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</si>
  <si>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</si>
  <si>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</si>
  <si>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</si>
  <si>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</si>
  <si>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</si>
  <si>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</si>
  <si>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</si>
  <si>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</si>
  <si>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</si>
  <si>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</si>
  <si>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</si>
  <si>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</si>
  <si>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</si>
  <si>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</si>
  <si>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</si>
  <si>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</si>
  <si>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</si>
  <si>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</si>
  <si>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</si>
  <si>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</si>
  <si>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</si>
  <si>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</si>
  <si>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</si>
  <si>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</si>
  <si>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</si>
  <si>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</si>
  <si>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</si>
  <si>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</si>
  <si>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</si>
  <si>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</si>
  <si>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</si>
  <si>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</si>
  <si>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</si>
  <si>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</si>
  <si>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</si>
  <si>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</si>
  <si>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</si>
  <si>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</si>
  <si>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</si>
  <si>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</si>
  <si>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</si>
  <si>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</si>
  <si>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</si>
  <si>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</si>
  <si>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</si>
  <si>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</si>
  <si>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</si>
  <si>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</si>
  <si>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</si>
  <si>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</si>
  <si>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</si>
  <si>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</si>
  <si>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</si>
  <si>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</si>
  <si>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</si>
  <si>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</si>
  <si>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</si>
  <si>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</si>
  <si>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</si>
  <si>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</si>
  <si>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</si>
  <si>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</si>
  <si>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</si>
  <si>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</si>
  <si>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</si>
  <si>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</si>
  <si>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</si>
  <si>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</si>
  <si>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</si>
  <si>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</si>
  <si>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</si>
  <si>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</si>
  <si>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</si>
  <si>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</si>
  <si>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</si>
  <si>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</si>
  <si>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</si>
  <si>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</si>
  <si>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</si>
  <si>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</si>
  <si>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</si>
  <si>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</si>
  <si>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</si>
  <si>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</si>
  <si>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</si>
  <si>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</si>
  <si>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</si>
  <si>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</si>
  <si>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</si>
  <si>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</si>
  <si>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</si>
  <si>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</si>
  <si>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</si>
  <si>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</si>
  <si>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</si>
  <si>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</si>
  <si>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</si>
  <si>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</si>
  <si>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</si>
  <si>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</si>
  <si>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</si>
  <si>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</si>
  <si>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</si>
  <si>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</si>
  <si>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</si>
  <si>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</si>
  <si>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</si>
  <si>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</si>
  <si>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</si>
  <si>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</si>
  <si>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</si>
  <si>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</si>
  <si>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</si>
  <si>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</si>
  <si>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</si>
  <si>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</si>
  <si>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</si>
  <si>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</si>
  <si>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</si>
  <si>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</si>
  <si>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</si>
  <si>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</si>
  <si>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</si>
  <si>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</si>
  <si>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</si>
  <si>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</si>
  <si>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</si>
  <si>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</si>
  <si>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</si>
  <si>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</si>
  <si>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</si>
  <si>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</si>
  <si>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</si>
  <si>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</si>
  <si>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</si>
  <si>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</si>
  <si>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</si>
  <si>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</si>
  <si>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</si>
  <si>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</si>
  <si>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</si>
  <si>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</si>
  <si>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</si>
  <si>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</si>
  <si>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</si>
  <si>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</si>
  <si>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</si>
  <si>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</si>
  <si>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</si>
  <si>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</si>
  <si>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</si>
  <si>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</si>
  <si>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</si>
  <si>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</si>
  <si>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</si>
  <si>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</si>
  <si>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</si>
  <si>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</si>
  <si>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</si>
  <si>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</si>
  <si>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</si>
  <si>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</si>
  <si>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</si>
  <si>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</si>
  <si>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</si>
  <si>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</si>
  <si>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</si>
  <si>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</si>
  <si>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</si>
  <si>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</si>
  <si>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</si>
  <si>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</si>
  <si>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</si>
  <si>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</si>
  <si>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</si>
  <si>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</si>
  <si>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</si>
  <si>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</si>
  <si>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</si>
  <si>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</si>
  <si>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</si>
  <si>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</si>
  <si>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</si>
  <si>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</si>
  <si>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</si>
  <si>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</si>
  <si>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</si>
  <si>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</si>
  <si>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</si>
  <si>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</si>
  <si>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</si>
  <si>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</si>
  <si>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</si>
  <si>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</si>
  <si>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</si>
  <si>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</si>
  <si>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</si>
  <si>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</si>
  <si>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</si>
  <si>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</si>
  <si>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</si>
  <si>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</si>
  <si>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</si>
  <si>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</si>
  <si>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</si>
  <si>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</si>
  <si>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</si>
  <si>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</si>
  <si>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</si>
  <si>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</si>
  <si>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</si>
  <si>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</si>
  <si>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</si>
  <si>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</si>
  <si>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</si>
  <si>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</si>
  <si>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</si>
  <si>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</si>
  <si>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</si>
  <si>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</si>
  <si>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</si>
  <si>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</si>
  <si>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</si>
  <si>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</si>
  <si>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</si>
  <si>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</si>
  <si>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</si>
  <si>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</si>
  <si>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</si>
  <si>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</si>
  <si>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</si>
  <si>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</si>
  <si>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</si>
  <si>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</si>
  <si>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</si>
  <si>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</si>
  <si>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</si>
  <si>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</si>
  <si>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</si>
  <si>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</si>
  <si>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</si>
  <si>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</si>
  <si>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</si>
  <si>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</si>
  <si>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</si>
  <si>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</si>
  <si>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</si>
  <si>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</si>
  <si>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</si>
  <si>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</si>
  <si>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</si>
  <si>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</si>
  <si>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</si>
  <si>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</si>
  <si>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</si>
  <si>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</si>
  <si>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</si>
  <si>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</si>
  <si>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</si>
  <si>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</si>
  <si>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</si>
  <si>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</si>
  <si>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</si>
  <si>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</si>
  <si>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</si>
  <si>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</si>
  <si>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</si>
  <si>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</si>
  <si>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</si>
  <si>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</si>
  <si>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</si>
  <si>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</si>
  <si>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</si>
  <si>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</si>
  <si>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</si>
  <si>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</si>
  <si>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</si>
  <si>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</si>
  <si>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</si>
  <si>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</si>
  <si>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</si>
  <si>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</si>
  <si>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</si>
  <si>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</si>
  <si>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</si>
  <si>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</si>
  <si>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</si>
  <si>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</si>
  <si>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</si>
  <si>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</si>
  <si>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</si>
  <si>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</si>
  <si>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</si>
  <si>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</si>
  <si>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</si>
  <si>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</si>
  <si>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</si>
  <si>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</si>
  <si>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</si>
  <si>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</si>
  <si>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</si>
  <si>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</si>
  <si>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</si>
  <si>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</si>
  <si>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</si>
  <si>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</si>
  <si>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</si>
  <si>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</si>
  <si>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</si>
  <si>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</si>
  <si>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</si>
  <si>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</si>
  <si>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</si>
  <si>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</si>
  <si>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</si>
  <si>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</si>
  <si>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</si>
  <si>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</si>
  <si>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</si>
  <si>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</si>
  <si>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</si>
  <si>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</si>
  <si>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</si>
  <si>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</si>
  <si>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</si>
  <si>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</si>
  <si>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</si>
  <si>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</si>
  <si>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</si>
  <si>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</si>
  <si>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</si>
  <si>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</si>
  <si>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</si>
  <si>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</si>
  <si>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</si>
  <si>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</si>
  <si>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</si>
  <si>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</si>
  <si>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</si>
  <si>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</si>
  <si>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</si>
  <si>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</si>
  <si>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</si>
  <si>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</si>
  <si>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</si>
  <si>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</si>
  <si>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</si>
  <si>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</si>
  <si>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</si>
  <si>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</si>
  <si>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</si>
  <si>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</si>
  <si>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</si>
  <si>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</si>
  <si>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</si>
  <si>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</si>
  <si>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</si>
  <si>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</si>
  <si>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</si>
  <si>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</si>
  <si>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</si>
  <si>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</si>
  <si>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</si>
  <si>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</si>
  <si>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</si>
  <si>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</si>
  <si>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</si>
  <si>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</si>
  <si>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</si>
  <si>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</si>
  <si>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</si>
  <si>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</si>
  <si>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</si>
  <si>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</si>
  <si>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</si>
  <si>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</si>
  <si>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</si>
  <si>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</si>
  <si>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</si>
  <si>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</si>
  <si>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</si>
  <si>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</si>
  <si>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</si>
  <si>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</si>
  <si>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</si>
  <si>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</si>
  <si>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</si>
  <si>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</si>
  <si>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</si>
  <si>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</si>
  <si>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</si>
  <si>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</si>
  <si>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</si>
  <si>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</si>
  <si>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</si>
  <si>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</si>
  <si>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</si>
  <si>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</si>
  <si>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</si>
  <si>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</si>
  <si>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</si>
  <si>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</si>
  <si>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</si>
  <si>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</si>
  <si>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</si>
  <si>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</si>
  <si>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</si>
  <si>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</si>
  <si>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</si>
  <si>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</si>
  <si>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</si>
  <si>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</si>
  <si>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</si>
  <si>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</si>
  <si>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</si>
  <si>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</si>
  <si>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</si>
  <si>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</si>
  <si>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</si>
  <si>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</si>
  <si>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</si>
  <si>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</si>
  <si>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</si>
  <si>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</si>
  <si>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</si>
  <si>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</si>
  <si>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</si>
  <si>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</si>
  <si>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</si>
  <si>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</si>
  <si>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</si>
  <si>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</si>
  <si>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</si>
  <si>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</si>
  <si>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</si>
  <si>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</si>
  <si>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</si>
  <si>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</si>
  <si>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</si>
  <si>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</si>
  <si>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</si>
  <si>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</si>
  <si>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</si>
  <si>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</si>
  <si>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</si>
  <si>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</si>
  <si>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</si>
  <si>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</si>
  <si>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</si>
  <si>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</si>
  <si>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</si>
  <si>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</si>
  <si>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</si>
  <si>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</si>
  <si>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</si>
  <si>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</si>
  <si>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</si>
  <si>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</si>
  <si>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</si>
  <si>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</si>
  <si>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</si>
  <si>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</si>
  <si>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</si>
  <si>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</si>
  <si>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</si>
  <si>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</si>
  <si>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</si>
  <si>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</si>
  <si>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</si>
  <si>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</si>
  <si>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</si>
  <si>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</si>
  <si>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</si>
  <si>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</si>
  <si>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</si>
  <si>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</si>
  <si>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</si>
  <si>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</si>
  <si>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</si>
  <si>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</si>
  <si>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</si>
  <si>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</si>
  <si>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</si>
  <si>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</si>
  <si>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</si>
  <si>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</si>
  <si>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</si>
  <si>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</si>
  <si>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</si>
  <si>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</si>
  <si>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</si>
  <si>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</si>
  <si>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</si>
  <si>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</si>
  <si>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</si>
  <si>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</si>
  <si>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</si>
  <si>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</si>
  <si>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</si>
  <si>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</si>
  <si>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</si>
  <si>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</si>
  <si>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</si>
  <si>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</si>
  <si>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</si>
  <si>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</si>
  <si>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</si>
  <si>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</si>
  <si>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</si>
  <si>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</si>
  <si>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</si>
  <si>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</si>
  <si>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</si>
  <si>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</si>
  <si>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</si>
  <si>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</si>
  <si>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</si>
  <si>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</si>
  <si>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</si>
  <si>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</si>
  <si>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</si>
  <si>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</si>
  <si>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</si>
  <si>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</si>
  <si>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</si>
  <si>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</si>
  <si>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</si>
  <si>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</si>
  <si>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</si>
  <si>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</si>
  <si>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</si>
  <si>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</si>
  <si>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</si>
  <si>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</si>
  <si>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</si>
  <si>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</si>
  <si>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</si>
  <si>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</si>
  <si>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</si>
  <si>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</si>
  <si>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</si>
  <si>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</si>
  <si>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</si>
  <si>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</si>
  <si>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</si>
  <si>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</si>
  <si>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</si>
  <si>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</si>
  <si>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</si>
  <si>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</si>
  <si>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</si>
  <si>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</si>
  <si>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</si>
  <si>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</si>
  <si>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</si>
  <si>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</si>
  <si>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</si>
  <si>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</si>
  <si>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</si>
  <si>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</si>
  <si>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</si>
  <si>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</si>
  <si>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</si>
  <si>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</si>
  <si>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</si>
  <si>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</si>
  <si>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</si>
  <si>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</si>
  <si>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</si>
  <si>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</si>
  <si>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</si>
  <si>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</si>
  <si>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</si>
  <si>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</si>
  <si>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</si>
  <si>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</si>
  <si>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</si>
  <si>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</si>
  <si>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</si>
  <si>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</si>
  <si>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</si>
  <si>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</si>
  <si>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</si>
  <si>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</si>
  <si>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</si>
  <si>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</si>
  <si>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</si>
  <si>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</si>
  <si>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</si>
  <si>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</si>
  <si>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</si>
  <si>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</si>
  <si>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</si>
  <si>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</si>
  <si>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</si>
  <si>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</si>
  <si>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</si>
  <si>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</si>
  <si>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</si>
  <si>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</si>
  <si>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</si>
  <si>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</si>
  <si>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</si>
  <si>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</si>
  <si>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</si>
  <si>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</si>
  <si>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</si>
  <si>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</si>
  <si>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</si>
  <si>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</si>
  <si>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</si>
  <si>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</si>
  <si>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</si>
  <si>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</si>
  <si>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</si>
  <si>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</si>
  <si>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</si>
  <si>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</si>
  <si>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</si>
  <si>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</si>
  <si>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</si>
  <si>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</si>
  <si>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</si>
  <si>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</si>
  <si>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</si>
  <si>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</si>
  <si>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</si>
  <si>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</si>
  <si>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</si>
  <si>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</si>
  <si>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</si>
  <si>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</si>
  <si>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</si>
  <si>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</si>
  <si>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</si>
  <si>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</si>
  <si>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</si>
  <si>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</si>
  <si>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</si>
  <si>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</si>
  <si>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</si>
  <si>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</si>
  <si>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</si>
  <si>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</si>
  <si>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</si>
  <si>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</si>
  <si>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</si>
  <si>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</si>
  <si>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</si>
  <si>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</si>
  <si>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</si>
  <si>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</si>
  <si>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</si>
  <si>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</si>
  <si>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</si>
  <si>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</si>
  <si>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</si>
  <si>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</si>
  <si>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</si>
  <si>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</si>
  <si>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</si>
  <si>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</si>
  <si>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</si>
  <si>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</si>
  <si>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</si>
  <si>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</si>
  <si>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</si>
  <si>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</si>
  <si>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</si>
  <si>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</si>
  <si>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</si>
  <si>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</si>
  <si>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</si>
  <si>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</si>
  <si>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</si>
  <si>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</si>
  <si>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</si>
  <si>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</si>
  <si>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</si>
  <si>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</si>
  <si>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</si>
  <si>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</si>
  <si>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</si>
  <si>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</si>
  <si>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</si>
  <si>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</si>
  <si>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</si>
  <si>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</si>
  <si>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</si>
  <si>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</si>
  <si>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</si>
  <si>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</si>
  <si>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</si>
  <si>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</si>
  <si>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</si>
  <si>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</si>
  <si>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</si>
  <si>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</si>
  <si>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</si>
  <si>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</si>
  <si>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</si>
  <si>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</si>
  <si>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</si>
  <si>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</si>
  <si>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</si>
  <si>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</si>
  <si>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</si>
  <si>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</si>
  <si>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</si>
  <si>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</si>
  <si>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</si>
  <si>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</si>
  <si>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</si>
  <si>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</si>
  <si>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</si>
  <si>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</si>
  <si>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</si>
  <si>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</si>
  <si>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</si>
  <si>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</si>
  <si>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</si>
  <si>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</si>
  <si>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</si>
  <si>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</si>
  <si>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</si>
  <si>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</si>
  <si>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</si>
  <si>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</si>
  <si>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</si>
  <si>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</si>
  <si>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</si>
  <si>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</si>
  <si>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</si>
  <si>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</si>
  <si>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</si>
  <si>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</si>
  <si>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</si>
  <si>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</si>
  <si>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</si>
  <si>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</si>
  <si>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</si>
  <si>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</si>
  <si>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</si>
  <si>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</si>
  <si>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</si>
  <si>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</si>
  <si>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</si>
  <si>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</si>
  <si>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</si>
  <si>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</si>
  <si>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</si>
  <si>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</si>
  <si>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</si>
  <si>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</si>
  <si>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</si>
  <si>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</si>
  <si>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</si>
  <si>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</si>
  <si>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</si>
  <si>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</si>
  <si>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</si>
  <si>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</si>
  <si>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</si>
  <si>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</si>
  <si>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</si>
  <si>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</si>
  <si>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</si>
  <si>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</si>
  <si>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</si>
  <si>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</si>
  <si>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</si>
  <si>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</si>
  <si>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</si>
  <si>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</si>
  <si>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</si>
  <si>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</si>
  <si>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</si>
  <si>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</si>
  <si>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</si>
  <si>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</si>
  <si>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</si>
  <si>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</si>
  <si>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</si>
  <si>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</si>
  <si>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</si>
  <si>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</si>
  <si>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</si>
  <si>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</si>
  <si>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</si>
  <si>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</si>
  <si>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</si>
  <si>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</si>
  <si>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</si>
  <si>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</si>
  <si>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</si>
  <si>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</si>
  <si>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</si>
  <si>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</si>
  <si>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</si>
  <si>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</si>
  <si>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</si>
  <si>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</si>
  <si>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</si>
  <si>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</si>
  <si>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</si>
  <si>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</si>
  <si>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</si>
  <si>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</si>
  <si>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</si>
  <si>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</si>
  <si>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</si>
  <si>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</si>
  <si>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</si>
  <si>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</si>
  <si>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</si>
  <si>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</si>
  <si>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</si>
  <si>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</si>
  <si>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</si>
  <si>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</si>
  <si>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</si>
  <si>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</si>
  <si>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</si>
  <si>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</si>
  <si>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</si>
  <si>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</si>
  <si>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</si>
  <si>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</si>
  <si>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</si>
  <si>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</si>
  <si>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</si>
  <si>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</si>
  <si>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</si>
  <si>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</si>
  <si>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</si>
  <si>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</si>
  <si>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</si>
  <si>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</si>
  <si>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</si>
  <si>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</si>
  <si>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</si>
  <si>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</si>
  <si>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</si>
  <si>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</si>
  <si>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</si>
  <si>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</si>
  <si>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</si>
  <si>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</si>
  <si>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</si>
  <si>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</si>
  <si>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</si>
  <si>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</si>
  <si>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</si>
  <si>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</si>
  <si>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</si>
  <si>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</si>
  <si>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</si>
  <si>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</si>
  <si>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</si>
  <si>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</si>
  <si>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</si>
  <si>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</si>
  <si>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</si>
  <si>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</si>
  <si>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</si>
  <si>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</si>
  <si>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</si>
  <si>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</si>
  <si>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</si>
  <si>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</si>
  <si>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</si>
  <si>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</si>
  <si>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</si>
  <si>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</si>
  <si>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</si>
  <si>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</si>
  <si>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</si>
  <si>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</si>
  <si>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</si>
  <si>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</si>
  <si>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</si>
  <si>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</si>
  <si>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</si>
  <si>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</si>
  <si>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</si>
  <si>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</si>
  <si>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</si>
  <si>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</si>
  <si>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</si>
  <si>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</si>
  <si>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</si>
  <si>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</si>
  <si>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</si>
  <si>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</si>
  <si>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</si>
  <si>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</si>
  <si>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</si>
  <si>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</si>
  <si>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</si>
  <si>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</si>
  <si>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</si>
  <si>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</si>
  <si>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</si>
  <si>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</si>
  <si>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</si>
  <si>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</si>
  <si>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</si>
  <si>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</si>
  <si>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</si>
  <si>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</si>
  <si>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</si>
  <si>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</si>
  <si>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</si>
  <si>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</si>
  <si>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</si>
  <si>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</si>
  <si>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</si>
  <si>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</si>
  <si>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</si>
  <si>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</si>
  <si>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</si>
  <si>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</si>
  <si>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</si>
  <si>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</si>
  <si>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</si>
  <si>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</si>
  <si>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</si>
  <si>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</si>
  <si>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</si>
  <si>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</si>
  <si>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</si>
  <si>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</si>
  <si>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</si>
  <si>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</si>
  <si>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</si>
  <si>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</si>
  <si>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</si>
  <si>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</si>
  <si>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</si>
  <si>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</si>
  <si>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</si>
  <si>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</si>
  <si>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</si>
  <si>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</si>
  <si>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</si>
  <si>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</si>
  <si>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</si>
  <si>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</si>
  <si>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</si>
  <si>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</si>
  <si>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</si>
  <si>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</si>
  <si>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</si>
  <si>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</si>
  <si>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</si>
  <si>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</si>
  <si>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</si>
  <si>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</si>
  <si>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</si>
  <si>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</si>
  <si>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</si>
  <si>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</si>
  <si>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</si>
  <si>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</si>
  <si>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</si>
  <si>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</si>
  <si>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</si>
  <si>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</si>
  <si>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</si>
  <si>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</si>
  <si>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</si>
  <si>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</si>
  <si>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</si>
  <si>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</si>
  <si>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</si>
  <si>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</si>
  <si>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</si>
  <si>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</si>
  <si>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</si>
  <si>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</si>
  <si>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</si>
  <si>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</si>
  <si>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</si>
  <si>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</si>
  <si>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</si>
  <si>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</si>
  <si>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</si>
  <si>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</si>
  <si>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</si>
  <si>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</si>
  <si>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</si>
  <si>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</si>
  <si>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</si>
  <si>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</si>
  <si>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</si>
  <si>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</si>
  <si>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</si>
  <si>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</si>
  <si>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</si>
  <si>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</si>
  <si>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</si>
  <si>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</si>
  <si>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</si>
  <si>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</si>
  <si>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</si>
  <si>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</si>
  <si>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</si>
  <si>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</si>
  <si>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</si>
  <si>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</si>
  <si>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</si>
  <si>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</si>
  <si>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</si>
  <si>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</si>
  <si>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</si>
  <si>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</si>
  <si>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</si>
  <si>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</si>
  <si>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</si>
  <si>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</si>
  <si>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</si>
  <si>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</si>
  <si>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</si>
  <si>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</si>
  <si>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</si>
  <si>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</si>
  <si>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</si>
  <si>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</si>
  <si>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</si>
  <si>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</si>
  <si>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</si>
  <si>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</si>
  <si>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</si>
  <si>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</si>
  <si>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</si>
  <si>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</si>
  <si>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</si>
  <si>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</si>
  <si>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</si>
  <si>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</si>
  <si>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</si>
  <si>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</si>
  <si>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</si>
  <si>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</si>
  <si>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</si>
  <si>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</si>
  <si>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</si>
  <si>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</si>
  <si>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</si>
  <si>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</si>
  <si>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</si>
  <si>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</si>
  <si>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</si>
  <si>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</si>
  <si>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</si>
  <si>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</si>
  <si>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</si>
  <si>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</si>
  <si>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</si>
  <si>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</si>
  <si>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</si>
  <si>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</si>
  <si>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</si>
  <si>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</si>
  <si>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</si>
  <si>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</si>
  <si>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</si>
  <si>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</si>
  <si>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</si>
  <si>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</si>
  <si>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</si>
  <si>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</si>
  <si>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</si>
  <si>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</si>
  <si>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</si>
  <si>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</si>
  <si>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</si>
  <si>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</si>
  <si>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</si>
  <si>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</si>
  <si>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</si>
  <si>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</si>
  <si>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</si>
  <si>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</si>
  <si>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</si>
  <si>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</si>
  <si>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</si>
  <si>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</si>
  <si>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</si>
  <si>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</si>
  <si>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</si>
  <si>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</si>
  <si>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</si>
  <si>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</si>
  <si>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</si>
  <si>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</si>
  <si>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</si>
  <si>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</si>
  <si>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</si>
  <si>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</si>
  <si>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</si>
  <si>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</si>
  <si>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</si>
  <si>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</si>
  <si>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</si>
  <si>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</si>
  <si>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</si>
  <si>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</si>
  <si>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</si>
  <si>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</si>
  <si>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</si>
  <si>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</si>
  <si>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</si>
  <si>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</si>
  <si>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</si>
  <si>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</si>
  <si>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</si>
  <si>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</si>
  <si>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</si>
  <si>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</si>
  <si>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</si>
  <si>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</si>
  <si>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</si>
  <si>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</si>
  <si>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</si>
  <si>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</si>
  <si>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</si>
  <si>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</si>
  <si>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</si>
  <si>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</si>
  <si>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</si>
  <si>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</si>
  <si>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</si>
  <si>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</si>
  <si>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</si>
  <si>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</si>
  <si>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</si>
  <si>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</si>
  <si>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</si>
  <si>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</si>
  <si>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</si>
  <si>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</si>
  <si>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</si>
  <si>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</si>
  <si>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</si>
  <si>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</si>
  <si>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</si>
  <si>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</si>
  <si>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</si>
  <si>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</si>
  <si>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</si>
  <si>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</si>
  <si>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</si>
  <si>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</si>
  <si>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</si>
  <si>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</si>
  <si>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</si>
  <si>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</si>
  <si>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</si>
  <si>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</si>
  <si>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</si>
  <si>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</si>
  <si>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</si>
  <si>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</si>
  <si>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</si>
  <si>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</si>
  <si>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</si>
  <si>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</si>
  <si>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</si>
  <si>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</si>
  <si>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</si>
  <si>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</si>
  <si>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</si>
  <si>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</si>
  <si>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</si>
  <si>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</si>
  <si>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</si>
  <si>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</si>
  <si>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</si>
  <si>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</si>
  <si>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</si>
  <si>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</si>
  <si>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</si>
  <si>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</si>
  <si>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</si>
  <si>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</si>
  <si>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</si>
  <si>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</si>
  <si>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</si>
  <si>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</si>
  <si>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</si>
  <si>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</si>
  <si>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</si>
  <si>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</si>
  <si>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</si>
  <si>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</si>
  <si>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</si>
  <si>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</si>
  <si>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</si>
  <si>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</si>
  <si>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</si>
  <si>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</si>
  <si>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</si>
  <si>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</si>
  <si>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</si>
  <si>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</si>
  <si>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</si>
  <si>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</si>
  <si>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</si>
  <si>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</si>
  <si>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</si>
  <si>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</si>
  <si>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</si>
  <si>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</si>
  <si>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</si>
  <si>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</si>
  <si>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</si>
  <si>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</si>
  <si>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</si>
  <si>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</si>
  <si>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</si>
  <si>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</si>
  <si>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</si>
  <si>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</si>
  <si>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</si>
  <si>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</si>
  <si>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</si>
  <si>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</si>
  <si>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</si>
  <si>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</si>
  <si>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</si>
  <si>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</si>
  <si>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</si>
  <si>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</si>
  <si>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</si>
  <si>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</si>
  <si>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</si>
  <si>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</si>
  <si>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</si>
  <si>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</si>
  <si>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</si>
  <si>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</si>
  <si>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</si>
  <si>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</si>
  <si>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</si>
  <si>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</si>
  <si>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</si>
  <si>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</si>
  <si>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</si>
  <si>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</si>
  <si>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</si>
  <si>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</si>
  <si>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</si>
  <si>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</si>
  <si>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</si>
  <si>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</si>
  <si>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</si>
  <si>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</si>
  <si>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</si>
  <si>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</si>
  <si>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</si>
  <si>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</si>
  <si>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</si>
  <si>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</si>
  <si>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</si>
  <si>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</si>
  <si>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</si>
  <si>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</si>
  <si>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</si>
  <si>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</si>
  <si>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</si>
  <si>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</si>
  <si>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</si>
  <si>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</si>
  <si>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</si>
  <si>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</si>
  <si>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</si>
  <si>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</si>
  <si>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</si>
  <si>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</si>
  <si>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</si>
  <si>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</si>
  <si>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</si>
  <si>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</si>
  <si>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</si>
  <si>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</si>
  <si>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</si>
  <si>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</si>
  <si>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</si>
  <si>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</si>
  <si>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</si>
  <si>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</si>
  <si>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</si>
  <si>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</si>
  <si>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</si>
  <si>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</si>
  <si>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</si>
  <si>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</si>
  <si>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</si>
  <si>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</si>
  <si>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</si>
  <si>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</si>
  <si>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</si>
  <si>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</si>
  <si>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</si>
  <si>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</si>
  <si>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</si>
  <si>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</si>
  <si>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</si>
  <si>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</si>
  <si>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</si>
  <si>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</si>
  <si>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</si>
  <si>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</si>
  <si>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</si>
  <si>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</si>
  <si>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</si>
  <si>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</si>
  <si>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</si>
  <si>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</si>
  <si>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</si>
  <si>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</si>
  <si>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</si>
  <si>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</si>
  <si>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</si>
  <si>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</si>
  <si>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</si>
  <si>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</si>
  <si>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</si>
  <si>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</si>
  <si>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</si>
  <si>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</si>
  <si>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</si>
  <si>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</si>
  <si>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</si>
  <si>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</si>
  <si>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</si>
  <si>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</si>
  <si>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</si>
  <si>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</si>
  <si>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</si>
  <si>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</si>
  <si>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</si>
  <si>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</si>
  <si>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</si>
  <si>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</si>
  <si>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</si>
  <si>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</si>
  <si>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</si>
  <si>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</si>
  <si>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</si>
  <si>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</si>
  <si>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</si>
  <si>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</si>
  <si>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</si>
  <si>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</si>
  <si>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</si>
  <si>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</si>
  <si>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</si>
  <si>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</si>
  <si>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</si>
  <si>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</si>
  <si>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</si>
  <si>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</si>
  <si>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</si>
  <si>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</si>
  <si>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</si>
  <si>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</si>
  <si>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</si>
  <si>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</si>
  <si>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</si>
  <si>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</si>
  <si>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</si>
  <si>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</si>
  <si>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</si>
  <si>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</si>
  <si>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</si>
  <si>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</si>
  <si>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</si>
  <si>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</si>
  <si>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</si>
  <si>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</si>
  <si>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</si>
  <si>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</si>
  <si>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</si>
  <si>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</si>
  <si>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</si>
  <si>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</si>
  <si>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</si>
  <si>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</si>
  <si>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</si>
  <si>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</si>
  <si>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</si>
  <si>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</si>
  <si>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</si>
  <si>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</si>
  <si>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</si>
  <si>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</si>
  <si>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</si>
  <si>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</si>
  <si>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</si>
  <si>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</si>
  <si>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</si>
  <si>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</si>
  <si>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</si>
  <si>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</si>
  <si>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</si>
  <si>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</si>
  <si>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</si>
  <si>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</si>
  <si>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</si>
  <si>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</si>
  <si>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</si>
  <si>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</si>
  <si>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</si>
  <si>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</si>
  <si>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</si>
  <si>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</si>
  <si>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</si>
  <si>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</si>
  <si>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</si>
  <si>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</si>
  <si>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</si>
  <si>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</si>
  <si>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</si>
  <si>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</si>
  <si>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</si>
  <si>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</si>
  <si>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</si>
  <si>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</si>
  <si>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</si>
  <si>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</si>
  <si>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</si>
  <si>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</si>
  <si>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</si>
  <si>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</si>
  <si>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</si>
  <si>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</si>
  <si>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</si>
  <si>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</si>
  <si>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</si>
  <si>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</si>
  <si>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</si>
  <si>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</si>
  <si>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</si>
  <si>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</si>
  <si>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</si>
  <si>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</si>
  <si>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</si>
  <si>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</si>
  <si>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</si>
  <si>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</si>
  <si>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</si>
  <si>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</si>
  <si>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</si>
  <si>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</si>
  <si>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</si>
  <si>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</si>
  <si>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</si>
  <si>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</si>
  <si>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</si>
  <si>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</si>
  <si>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</si>
  <si>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</si>
  <si>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</si>
  <si>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</si>
  <si>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</si>
  <si>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</si>
  <si>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</si>
  <si>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</si>
  <si>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</si>
  <si>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</si>
  <si>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</si>
  <si>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</si>
  <si>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</si>
  <si>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</si>
  <si>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</si>
  <si>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</si>
  <si>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</si>
  <si>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</si>
  <si>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</si>
  <si>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</si>
  <si>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</si>
  <si>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</si>
  <si>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</si>
  <si>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</si>
  <si>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</si>
  <si>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</si>
  <si>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</si>
  <si>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</si>
  <si>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</si>
  <si>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</si>
  <si>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</si>
  <si>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</si>
  <si>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</si>
  <si>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</si>
  <si>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</si>
  <si>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</si>
  <si>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</si>
  <si>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</si>
  <si>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</si>
  <si>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</si>
  <si>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</si>
  <si>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</si>
  <si>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</si>
  <si>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</si>
  <si>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</si>
  <si>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</si>
  <si>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</si>
  <si>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</si>
  <si>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</si>
  <si>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</si>
  <si>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</si>
  <si>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</si>
  <si>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</si>
  <si>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</si>
  <si>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</si>
  <si>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</si>
  <si>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</si>
  <si>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</si>
  <si>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</si>
  <si>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</si>
  <si>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</si>
  <si>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</si>
  <si>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</si>
  <si>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</si>
  <si>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</si>
  <si>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</si>
  <si>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</si>
  <si>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</si>
  <si>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</si>
  <si>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</si>
  <si>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</si>
  <si>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</si>
  <si>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</si>
  <si>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</si>
  <si>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</si>
  <si>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</si>
  <si>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</si>
  <si>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</si>
  <si>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</si>
  <si>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</si>
  <si>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</si>
  <si>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</si>
  <si>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</si>
  <si>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</si>
  <si>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</si>
  <si>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</si>
  <si>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</si>
  <si>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</si>
  <si>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</si>
  <si>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</si>
  <si>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</si>
  <si>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</si>
  <si>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</si>
  <si>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</si>
  <si>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</si>
  <si>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</si>
  <si>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</si>
  <si>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</si>
  <si>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</si>
  <si>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</si>
  <si>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</si>
  <si>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</si>
  <si>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</si>
  <si>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</si>
  <si>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</si>
  <si>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</si>
  <si>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</si>
  <si>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</si>
  <si>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</si>
  <si>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</si>
  <si>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</si>
  <si>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</si>
  <si>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</si>
  <si>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</si>
  <si>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</si>
  <si>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</si>
  <si>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</si>
  <si>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</si>
  <si>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</si>
  <si>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</si>
  <si>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</si>
  <si>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</si>
  <si>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</si>
  <si>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</si>
  <si>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</si>
  <si>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</si>
  <si>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</si>
  <si>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</si>
  <si>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</si>
  <si>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</si>
  <si>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</si>
  <si>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</si>
  <si>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</si>
  <si>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</si>
  <si>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</si>
  <si>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</si>
  <si>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</si>
  <si>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</si>
  <si>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</si>
  <si>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</si>
  <si>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</si>
  <si>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</si>
  <si>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</si>
  <si>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</si>
  <si>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</si>
  <si>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</si>
  <si>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</si>
  <si>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</si>
  <si>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</si>
  <si>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</si>
  <si>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</si>
  <si>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</si>
  <si>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</si>
  <si>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</si>
  <si>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</si>
  <si>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</si>
  <si>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</si>
  <si>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</si>
  <si>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</si>
  <si>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</si>
  <si>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</si>
  <si>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</si>
  <si>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</si>
  <si>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</si>
  <si>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</si>
  <si>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</si>
  <si>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</si>
  <si>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</si>
  <si>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</si>
  <si>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</si>
  <si>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</si>
  <si>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</si>
  <si>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</si>
  <si>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</si>
  <si>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</si>
  <si>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</si>
  <si>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</si>
  <si>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</si>
  <si>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</si>
  <si>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</si>
  <si>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</si>
  <si>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</si>
  <si>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</si>
  <si>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</si>
  <si>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</si>
  <si>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</si>
  <si>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</si>
  <si>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</si>
  <si>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</si>
  <si>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</si>
  <si>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</si>
  <si>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</si>
  <si>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</si>
  <si>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</si>
  <si>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</si>
  <si>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</si>
  <si>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</si>
  <si>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</si>
  <si>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</si>
  <si>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</si>
  <si>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</si>
  <si>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</si>
  <si>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</si>
  <si>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</si>
  <si>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</si>
  <si>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</si>
  <si>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</si>
  <si>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</si>
  <si>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</si>
  <si>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</si>
  <si>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</si>
  <si>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</si>
  <si>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</si>
  <si>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</si>
  <si>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</si>
  <si>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</si>
  <si>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</si>
  <si>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</si>
  <si>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</si>
  <si>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</si>
  <si>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</si>
  <si>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</si>
  <si>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</si>
  <si>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</si>
  <si>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</si>
  <si>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</si>
  <si>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</si>
  <si>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</si>
  <si>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</si>
  <si>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</si>
  <si>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</si>
  <si>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</si>
  <si>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</si>
  <si>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</si>
  <si>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</si>
  <si>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</si>
  <si>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</si>
  <si>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</si>
  <si>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</si>
  <si>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</si>
  <si>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</si>
  <si>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</si>
  <si>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</si>
  <si>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</si>
  <si>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</si>
  <si>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</si>
  <si>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</si>
  <si>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</si>
  <si>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</si>
  <si>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</si>
  <si>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</si>
  <si>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</si>
  <si>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</si>
  <si>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</si>
  <si>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</si>
  <si>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</si>
  <si>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</si>
  <si>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</si>
  <si>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</si>
  <si>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</si>
  <si>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</si>
  <si>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</si>
  <si>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</si>
  <si>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</si>
  <si>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</si>
  <si>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</si>
  <si>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</si>
  <si>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</si>
  <si>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</si>
  <si>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</si>
  <si>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</si>
  <si>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</si>
  <si>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</si>
  <si>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</si>
  <si>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</si>
  <si>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</si>
  <si>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</si>
  <si>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</si>
  <si>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</si>
  <si>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</si>
  <si>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</si>
  <si>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</si>
  <si>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</si>
  <si>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</si>
  <si>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</si>
  <si>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</si>
  <si>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</si>
  <si>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</si>
  <si>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</si>
  <si>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</si>
  <si>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</si>
  <si>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</si>
  <si>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</si>
  <si>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</si>
  <si>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</si>
  <si>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</si>
  <si>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</si>
  <si>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</si>
  <si>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</si>
  <si>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</si>
  <si>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</si>
  <si>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</si>
  <si>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</si>
  <si>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</si>
  <si>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</si>
  <si>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</si>
  <si>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</si>
  <si>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</si>
  <si>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</si>
  <si>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</si>
  <si>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</si>
  <si>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</si>
  <si>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</si>
  <si>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</si>
  <si>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</si>
  <si>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</si>
  <si>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</si>
  <si>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</si>
  <si>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</si>
  <si>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</si>
  <si>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</si>
  <si>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</si>
  <si>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</si>
  <si>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</si>
  <si>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</si>
  <si>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</si>
  <si>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</si>
  <si>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</si>
  <si>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</si>
  <si>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</si>
  <si>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</si>
  <si>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</si>
  <si>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</si>
  <si>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</si>
  <si>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</si>
  <si>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</si>
  <si>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</si>
  <si>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</si>
  <si>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</si>
  <si>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</si>
  <si>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</si>
  <si>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</si>
  <si>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</si>
  <si>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</si>
  <si>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</si>
  <si>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</si>
  <si>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</si>
  <si>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</si>
  <si>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</si>
  <si>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</si>
  <si>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</si>
  <si>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</si>
  <si>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</si>
  <si>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</si>
  <si>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</si>
  <si>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</si>
  <si>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</si>
  <si>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</si>
  <si>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</si>
  <si>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</si>
  <si>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</si>
  <si>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</si>
  <si>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</si>
  <si>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</si>
  <si>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</si>
  <si>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</si>
  <si>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</si>
  <si>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</si>
  <si>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</si>
  <si>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</si>
  <si>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</si>
  <si>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</si>
  <si>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</si>
  <si>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</si>
  <si>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</si>
  <si>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</si>
  <si>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</si>
  <si>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</si>
  <si>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</si>
  <si>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</si>
  <si>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</si>
  <si>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</si>
  <si>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</si>
  <si>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</si>
  <si>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</si>
  <si>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</si>
  <si>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</si>
  <si>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</si>
  <si>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</si>
  <si>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</si>
  <si>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</si>
  <si>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</si>
  <si>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</si>
  <si>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</si>
  <si>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</si>
  <si>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</si>
  <si>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</si>
  <si>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</si>
  <si>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</si>
  <si>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</si>
  <si>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</si>
  <si>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</si>
  <si>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</si>
  <si>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</si>
  <si>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</si>
  <si>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</si>
  <si>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</si>
  <si>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</si>
  <si>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</si>
  <si>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</si>
  <si>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</si>
  <si>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</si>
  <si>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</si>
  <si>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</si>
  <si>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</si>
  <si>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</si>
  <si>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</si>
  <si>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</si>
  <si>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</si>
  <si>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</si>
  <si>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</si>
  <si>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</si>
  <si>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</si>
  <si>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</si>
  <si>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</si>
  <si>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</si>
  <si>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</si>
  <si>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</si>
  <si>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</si>
  <si>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</si>
  <si>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</si>
  <si>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</si>
  <si>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</si>
  <si>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</si>
  <si>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</si>
  <si>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</si>
  <si>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</si>
  <si>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</si>
  <si>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</si>
  <si>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</si>
  <si>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</si>
  <si>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</si>
  <si>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</si>
  <si>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</si>
  <si>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</si>
  <si>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</si>
  <si>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</si>
  <si>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</si>
  <si>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</si>
  <si>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</si>
  <si>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</si>
  <si>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</si>
  <si>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</si>
  <si>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</si>
  <si>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</si>
  <si>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</si>
  <si>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</si>
  <si>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</si>
  <si>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</si>
  <si>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</si>
  <si>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</si>
  <si>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</si>
  <si>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</si>
  <si>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</si>
  <si>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</si>
  <si>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</si>
  <si>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</si>
  <si>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</si>
  <si>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</si>
  <si>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</si>
  <si>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</si>
  <si>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</si>
  <si>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</si>
  <si>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</si>
  <si>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</si>
  <si>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</si>
  <si>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</si>
  <si>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</si>
  <si>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</si>
  <si>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</si>
  <si>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</si>
  <si>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</si>
  <si>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</si>
  <si>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</si>
  <si>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</si>
  <si>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</si>
  <si>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</si>
  <si>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</si>
  <si>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</si>
  <si>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</si>
  <si>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</si>
  <si>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</si>
  <si>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</si>
  <si>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</si>
  <si>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</si>
  <si>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</si>
  <si>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</si>
  <si>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</si>
  <si>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</si>
  <si>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</si>
  <si>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</si>
  <si>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</si>
  <si>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</si>
  <si>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</si>
  <si>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</si>
  <si>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</si>
  <si>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</si>
  <si>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</si>
  <si>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</si>
  <si>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</si>
  <si>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</si>
  <si>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</si>
  <si>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</si>
  <si>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</si>
  <si>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</si>
  <si>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</si>
  <si>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</si>
  <si>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</si>
  <si>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</si>
  <si>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</si>
  <si>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</si>
  <si>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</si>
  <si>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</si>
  <si>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</si>
  <si>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</si>
  <si>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</si>
  <si>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</si>
  <si>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</si>
  <si>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</si>
  <si>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</si>
  <si>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</si>
  <si>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</si>
  <si>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</si>
  <si>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</si>
  <si>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</si>
  <si>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</si>
  <si>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</si>
  <si>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</si>
  <si>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</si>
  <si>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</si>
  <si>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</si>
  <si>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</si>
  <si>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</si>
  <si>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</si>
  <si>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</si>
  <si>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</si>
  <si>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</si>
  <si>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</si>
  <si>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</si>
  <si>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</si>
  <si>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</si>
  <si>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</si>
  <si>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</si>
  <si>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</si>
  <si>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</si>
  <si>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</si>
  <si>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</si>
  <si>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</si>
  <si>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</si>
  <si>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</si>
  <si>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</si>
  <si>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</si>
  <si>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</si>
  <si>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</si>
  <si>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</si>
  <si>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</si>
  <si>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</si>
  <si>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</si>
  <si>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</si>
  <si>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</si>
  <si>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</si>
  <si>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</si>
  <si>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</si>
  <si>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</si>
  <si>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</si>
  <si>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</si>
  <si>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</si>
  <si>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</si>
  <si>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</si>
  <si>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</si>
  <si>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</si>
  <si>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</si>
  <si>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</si>
  <si>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</si>
  <si>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</si>
  <si>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</si>
  <si>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</si>
  <si>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</si>
  <si>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</si>
  <si>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</si>
  <si>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</si>
  <si>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</si>
  <si>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</si>
  <si>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</si>
  <si>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</si>
  <si>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</si>
  <si>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</si>
  <si>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</si>
  <si>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</si>
  <si>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</si>
  <si>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</si>
  <si>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</si>
  <si>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</si>
  <si>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</si>
  <si>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</si>
  <si>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</si>
  <si>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</si>
  <si>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</si>
  <si>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</si>
  <si>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</si>
  <si>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</si>
  <si>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</si>
  <si>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</si>
  <si>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</si>
  <si>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</si>
  <si>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</si>
  <si>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</si>
  <si>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</si>
  <si>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</si>
  <si>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</si>
  <si>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</si>
  <si>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</si>
  <si>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</si>
  <si>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</si>
  <si>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</si>
  <si>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</si>
  <si>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</si>
  <si>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</si>
  <si>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</si>
  <si>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</si>
  <si>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</si>
  <si>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</si>
  <si>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</si>
  <si>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</si>
  <si>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</si>
  <si>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</si>
  <si>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</si>
  <si>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</si>
  <si>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</si>
  <si>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</si>
  <si>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</si>
  <si>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</si>
  <si>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</si>
  <si>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</si>
  <si>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</si>
  <si>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</si>
  <si>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</si>
  <si>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</si>
  <si>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</si>
  <si>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</si>
  <si>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</si>
  <si>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</si>
  <si>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</si>
  <si>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</si>
  <si>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</si>
  <si>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</si>
  <si>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</si>
  <si>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</si>
  <si>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</si>
  <si>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</si>
  <si>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</si>
  <si>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</si>
  <si>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</si>
  <si>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</si>
  <si>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</si>
  <si>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</si>
  <si>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</si>
  <si>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</si>
  <si>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</si>
  <si>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</si>
  <si>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</si>
  <si>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</si>
  <si>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</si>
  <si>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</si>
  <si>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</si>
  <si>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</si>
  <si>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</si>
  <si>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</si>
  <si>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</si>
  <si>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</si>
  <si>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</si>
  <si>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</si>
  <si>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</si>
  <si>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</si>
  <si>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</si>
  <si>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</si>
  <si>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</si>
  <si>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</si>
  <si>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</si>
  <si>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</si>
  <si>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</si>
  <si>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</si>
  <si>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</si>
  <si>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</si>
  <si>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</si>
  <si>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</si>
  <si>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</si>
  <si>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</si>
  <si>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</si>
  <si>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</si>
  <si>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</si>
  <si>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</si>
  <si>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</si>
  <si>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</si>
  <si>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</si>
  <si>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</si>
  <si>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</si>
  <si>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</si>
  <si>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</si>
  <si>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</si>
  <si>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</si>
  <si>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</si>
  <si>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</si>
  <si>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</si>
  <si>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</si>
  <si>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</si>
  <si>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</si>
  <si>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</si>
  <si>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</si>
  <si>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</si>
  <si>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</si>
  <si>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</si>
  <si>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</si>
  <si>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</si>
  <si>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</si>
  <si>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</si>
  <si>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</si>
  <si>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</si>
  <si>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</si>
  <si>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</si>
  <si>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</si>
  <si>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</si>
  <si>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</si>
  <si>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</si>
  <si>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</si>
  <si>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</si>
  <si>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</si>
  <si>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</si>
  <si>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</si>
  <si>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</si>
  <si>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</si>
  <si>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</si>
  <si>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</si>
  <si>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</si>
  <si>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</si>
  <si>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</si>
  <si>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</si>
  <si>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</si>
  <si>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</si>
  <si>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</si>
  <si>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</si>
  <si>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</si>
  <si>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</si>
  <si>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</si>
  <si>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</si>
  <si>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</si>
  <si>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</si>
  <si>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</si>
  <si>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</si>
  <si>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</si>
  <si>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</si>
  <si>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</si>
  <si>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</si>
  <si>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</si>
  <si>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</si>
  <si>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</si>
  <si>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</si>
  <si>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</si>
  <si>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</si>
  <si>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</si>
  <si>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</si>
  <si>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</si>
  <si>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</si>
  <si>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</si>
  <si>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</si>
  <si>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</si>
  <si>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</si>
  <si>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</si>
  <si>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</si>
  <si>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</si>
  <si>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</si>
  <si>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</si>
  <si>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</si>
  <si>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</si>
  <si>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</si>
  <si>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</si>
  <si>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</si>
  <si>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</si>
  <si>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</si>
  <si>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</si>
  <si>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</si>
  <si>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</si>
  <si>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</si>
  <si>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</si>
  <si>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</si>
  <si>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</si>
  <si>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</si>
  <si>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</si>
  <si>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</si>
  <si>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</si>
  <si>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</si>
  <si>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</si>
  <si>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</si>
  <si>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</si>
  <si>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</si>
  <si>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</si>
  <si>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</si>
  <si>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</si>
  <si>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</si>
  <si>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</si>
  <si>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</si>
  <si>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</si>
  <si>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</si>
  <si>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</si>
  <si>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</si>
  <si>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</si>
  <si>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</si>
  <si>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</si>
  <si>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</si>
  <si>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</si>
  <si>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</si>
  <si>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</si>
  <si>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</si>
  <si>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</si>
  <si>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</si>
  <si>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</si>
  <si>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</si>
  <si>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</si>
  <si>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</si>
  <si>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</si>
  <si>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</si>
  <si>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</si>
  <si>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</si>
  <si>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</si>
  <si>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</si>
  <si>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</si>
  <si>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</si>
  <si>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</si>
  <si>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</si>
  <si>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</si>
  <si>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</si>
  <si>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</si>
  <si>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</si>
  <si>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</si>
  <si>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</si>
  <si>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</si>
  <si>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</si>
  <si>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</si>
  <si>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</si>
  <si>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</si>
  <si>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</si>
  <si>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</si>
  <si>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</si>
  <si>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</si>
  <si>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</si>
  <si>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</si>
  <si>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</si>
  <si>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</si>
  <si>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</si>
  <si>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</si>
  <si>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</si>
  <si>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</si>
  <si>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</si>
  <si>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</si>
  <si>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</si>
  <si>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</si>
  <si>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</si>
  <si>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</si>
  <si>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</si>
  <si>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</si>
  <si>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</si>
  <si>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</si>
  <si>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</si>
  <si>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</si>
  <si>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</si>
  <si>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</si>
  <si>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</si>
  <si>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</si>
  <si>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</si>
  <si>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</si>
  <si>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</si>
  <si>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</si>
  <si>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</si>
  <si>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</si>
  <si>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</si>
  <si>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</si>
  <si>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</si>
  <si>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</si>
  <si>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</si>
  <si>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</si>
  <si>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</si>
  <si>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</si>
  <si>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</si>
  <si>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</si>
  <si>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</si>
  <si>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</si>
  <si>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</si>
  <si>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</si>
  <si>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</si>
  <si>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</si>
  <si>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</si>
  <si>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</si>
  <si>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</si>
  <si>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</si>
  <si>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</si>
  <si>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</si>
  <si>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</si>
  <si>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</si>
  <si>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</si>
  <si>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</si>
  <si>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</si>
  <si>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</si>
  <si>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</si>
  <si>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</si>
  <si>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</si>
  <si>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</si>
  <si>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</si>
  <si>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</si>
  <si>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</si>
  <si>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</si>
  <si>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</si>
  <si>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</si>
  <si>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</si>
  <si>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</si>
  <si>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</si>
  <si>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</si>
  <si>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</si>
  <si>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</si>
  <si>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</si>
  <si>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</si>
  <si>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</si>
  <si>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</si>
  <si>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</si>
  <si>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</si>
  <si>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</si>
  <si>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</si>
  <si>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</si>
  <si>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</si>
  <si>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</si>
  <si>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</si>
  <si>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</si>
  <si>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</si>
  <si>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</si>
  <si>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</si>
  <si>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</si>
  <si>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</si>
  <si>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</si>
  <si>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</si>
  <si>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</si>
  <si>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</si>
  <si>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</si>
  <si>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</si>
  <si>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</si>
  <si>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</si>
  <si>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</si>
  <si>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</si>
  <si>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</si>
  <si>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</si>
  <si>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</si>
  <si>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</si>
  <si>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</si>
  <si>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</si>
  <si>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</si>
  <si>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</si>
  <si>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</si>
  <si>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</si>
  <si>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</si>
  <si>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</si>
  <si>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</si>
  <si>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</si>
  <si>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</si>
  <si>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</si>
  <si>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</si>
  <si>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</si>
  <si>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</si>
  <si>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</si>
  <si>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</si>
  <si>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</si>
  <si>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</si>
  <si>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</si>
  <si>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</si>
  <si>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</si>
  <si>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</si>
  <si>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</si>
  <si>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</si>
  <si>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</si>
  <si>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</si>
  <si>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</si>
  <si>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</si>
  <si>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</si>
  <si>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</si>
  <si>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</si>
  <si>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</si>
  <si>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</si>
  <si>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</si>
  <si>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</si>
  <si>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</si>
  <si>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</si>
  <si>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</si>
  <si>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</si>
  <si>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</si>
  <si>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</si>
  <si>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</si>
  <si>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</si>
  <si>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</si>
  <si>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</si>
  <si>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</si>
  <si>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</si>
  <si>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</si>
  <si>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</si>
  <si>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</si>
  <si>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</si>
  <si>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</si>
  <si>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</si>
  <si>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</si>
  <si>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</si>
  <si>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</si>
  <si>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</si>
  <si>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</si>
  <si>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</si>
  <si>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</si>
  <si>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</si>
  <si>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</si>
  <si>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</si>
  <si>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</si>
  <si>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</si>
  <si>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</si>
  <si>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</si>
  <si>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</si>
  <si>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</si>
  <si>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</si>
  <si>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</si>
  <si>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</si>
  <si>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</si>
  <si>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</si>
  <si>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</si>
  <si>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</si>
  <si>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</si>
  <si>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</si>
  <si>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</si>
  <si>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</si>
  <si>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</si>
  <si>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</si>
  <si>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</si>
  <si>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</si>
  <si>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</si>
  <si>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</si>
  <si>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</si>
  <si>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</si>
  <si>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</si>
  <si>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</si>
  <si>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</si>
  <si>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</si>
  <si>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</si>
  <si>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</si>
  <si>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</si>
  <si>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</si>
  <si>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</si>
  <si>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</si>
  <si>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</si>
  <si>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</si>
  <si>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</si>
  <si>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</si>
  <si>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</si>
  <si>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</si>
  <si>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</si>
  <si>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</si>
  <si>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</si>
  <si>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</si>
  <si>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</si>
  <si>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</si>
  <si>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</si>
  <si>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</si>
  <si>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</si>
  <si>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</si>
  <si>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</si>
  <si>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</si>
  <si>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</si>
  <si>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</si>
  <si>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</si>
  <si>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</si>
  <si>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</si>
  <si>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</si>
  <si>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</si>
  <si>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</si>
  <si>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</si>
  <si>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</si>
  <si>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</si>
  <si>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</si>
  <si>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</si>
  <si>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</si>
  <si>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</si>
  <si>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</si>
  <si>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</si>
  <si>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</si>
  <si>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</si>
  <si>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</si>
  <si>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</si>
  <si>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</si>
  <si>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</si>
  <si>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</si>
  <si>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</si>
  <si>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</si>
  <si>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</si>
  <si>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</si>
  <si>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</si>
  <si>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</si>
  <si>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</si>
  <si>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</si>
  <si>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</si>
  <si>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</si>
  <si>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</si>
  <si>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</si>
  <si>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</si>
  <si>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</si>
  <si>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</si>
  <si>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</si>
  <si>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</si>
  <si>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</si>
  <si>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</si>
  <si>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</si>
  <si>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</si>
  <si>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</si>
  <si>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</si>
  <si>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</si>
  <si>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</si>
  <si>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</si>
  <si>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</si>
  <si>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</si>
  <si>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</si>
  <si>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</si>
  <si>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</si>
  <si>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</si>
  <si>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</si>
  <si>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</si>
  <si>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</si>
  <si>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</si>
  <si>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</si>
  <si>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</si>
  <si>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</si>
  <si>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</si>
  <si>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</si>
  <si>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</si>
  <si>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</si>
  <si>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</si>
  <si>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</si>
  <si>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</si>
  <si>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</si>
  <si>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</si>
  <si>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</si>
  <si>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</si>
  <si>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</si>
  <si>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</si>
  <si>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</si>
  <si>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</si>
  <si>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</si>
  <si>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</si>
  <si>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</si>
  <si>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</si>
  <si>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</si>
  <si>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</si>
  <si>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</si>
  <si>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</si>
  <si>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</si>
  <si>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</si>
  <si>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</si>
  <si>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</si>
  <si>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</si>
  <si>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</si>
  <si>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</si>
  <si>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</si>
  <si>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</si>
  <si>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</si>
  <si>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</si>
  <si>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</si>
  <si>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</si>
  <si>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</si>
  <si>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</si>
  <si>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</si>
  <si>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</si>
  <si>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</si>
  <si>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</si>
  <si>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</si>
  <si>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</si>
  <si>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</si>
  <si>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</si>
  <si>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</si>
  <si>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</si>
  <si>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</si>
  <si>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</si>
  <si>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</si>
  <si>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</si>
  <si>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</si>
  <si>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</si>
  <si>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</si>
  <si>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</si>
  <si>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</si>
  <si>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</si>
  <si>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</si>
  <si>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</si>
  <si>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</si>
  <si>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</si>
  <si>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</si>
  <si>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</si>
  <si>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</si>
  <si>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</si>
  <si>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</si>
  <si>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</si>
  <si>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</si>
  <si>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</si>
  <si>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</si>
  <si>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</si>
  <si>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</si>
  <si>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</si>
  <si>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</si>
  <si>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</si>
  <si>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</si>
  <si>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</si>
  <si>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</si>
  <si>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</si>
  <si>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</si>
  <si>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</si>
  <si>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</si>
  <si>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</si>
  <si>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</si>
  <si>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</si>
  <si>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</si>
  <si>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</si>
  <si>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</si>
  <si>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</si>
  <si>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</si>
  <si>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</si>
  <si>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</si>
  <si>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</si>
  <si>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</si>
  <si>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</si>
  <si>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</si>
  <si>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</si>
  <si>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</si>
  <si>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</si>
  <si>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</si>
  <si>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</si>
  <si>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</si>
  <si>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</si>
  <si>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</si>
  <si>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</si>
  <si>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</si>
  <si>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</si>
  <si>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</si>
  <si>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</si>
  <si>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</si>
  <si>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</si>
  <si>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</si>
  <si>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</si>
  <si>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</si>
  <si>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</si>
  <si>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</si>
  <si>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</si>
  <si>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</si>
  <si>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</si>
  <si>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</si>
  <si>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</si>
  <si>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</si>
  <si>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</si>
  <si>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</si>
  <si>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</si>
  <si>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</si>
  <si>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</si>
  <si>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</si>
  <si>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</si>
  <si>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</si>
  <si>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</si>
  <si>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</si>
  <si>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</si>
  <si>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</si>
  <si>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</si>
  <si>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</si>
  <si>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</si>
  <si>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</si>
  <si>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</si>
  <si>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</si>
  <si>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</si>
  <si>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</si>
  <si>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</si>
  <si>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</si>
  <si>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</si>
  <si>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</si>
  <si>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</si>
  <si>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</si>
  <si>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</si>
  <si>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</si>
  <si>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</si>
  <si>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</si>
  <si>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</si>
  <si>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</si>
  <si>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</si>
  <si>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</si>
  <si>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</si>
  <si>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</si>
  <si>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</si>
  <si>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</si>
  <si>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</si>
  <si>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</si>
  <si>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</si>
  <si>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</si>
  <si>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</si>
  <si>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</si>
  <si>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</si>
  <si>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</si>
  <si>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</si>
  <si>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</si>
  <si>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</si>
  <si>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</si>
  <si>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</si>
  <si>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</si>
  <si>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</si>
  <si>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</si>
  <si>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</si>
  <si>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</si>
  <si>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</si>
  <si>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</si>
  <si>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</si>
  <si>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</si>
  <si>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</si>
  <si>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</si>
  <si>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</si>
  <si>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</si>
  <si>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</si>
  <si>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</si>
  <si>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</si>
  <si>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</si>
  <si>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</si>
  <si>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</si>
  <si>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</si>
  <si>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</si>
  <si>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</si>
  <si>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</si>
  <si>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</si>
  <si>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</si>
  <si>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</si>
  <si>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</si>
  <si>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</si>
  <si>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</si>
  <si>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</si>
  <si>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</si>
  <si>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</si>
  <si>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</si>
  <si>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</si>
  <si>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</si>
  <si>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</si>
  <si>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</si>
  <si>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</si>
  <si>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</si>
  <si>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</si>
  <si>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</si>
  <si>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</si>
  <si>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</si>
  <si>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</si>
  <si>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</si>
  <si>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</si>
  <si>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</si>
  <si>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</si>
  <si>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</si>
  <si>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</si>
  <si>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</si>
  <si>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</si>
  <si>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</si>
  <si>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</si>
  <si>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</si>
  <si>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</si>
  <si>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</si>
  <si>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</si>
  <si>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</si>
  <si>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</si>
  <si>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</si>
  <si>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</si>
  <si>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</si>
  <si>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</si>
  <si>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</si>
  <si>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</si>
  <si>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</si>
  <si>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</si>
  <si>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</si>
  <si>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</si>
  <si>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</si>
  <si>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</si>
  <si>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</si>
  <si>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</si>
  <si>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</si>
  <si>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</si>
  <si>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</si>
  <si>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</si>
  <si>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</si>
  <si>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</si>
  <si>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</si>
  <si>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</si>
  <si>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</si>
  <si>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</si>
  <si>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</si>
  <si>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</si>
  <si>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</si>
  <si>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</si>
  <si>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</si>
  <si>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</si>
  <si>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</si>
  <si>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</si>
  <si>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</si>
  <si>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</si>
  <si>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</si>
  <si>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</si>
  <si>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</si>
  <si>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</si>
  <si>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</si>
  <si>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</si>
  <si>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</si>
  <si>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</si>
  <si>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</si>
  <si>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</si>
  <si>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</si>
  <si>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</si>
  <si>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</si>
  <si>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</si>
  <si>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</si>
  <si>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</si>
  <si>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</si>
  <si>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</si>
  <si>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</si>
  <si>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</si>
  <si>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</si>
  <si>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</si>
  <si>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</si>
  <si>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</si>
  <si>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</si>
  <si>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</si>
  <si>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</si>
  <si>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</si>
  <si>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</si>
  <si>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</si>
  <si>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</si>
  <si>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</si>
  <si>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</si>
  <si>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</si>
  <si>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</si>
  <si>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</si>
  <si>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</si>
  <si>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</si>
  <si>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</si>
  <si>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</si>
  <si>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</si>
  <si>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</si>
  <si>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</si>
  <si>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</si>
  <si>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</si>
  <si>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</si>
  <si>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</si>
  <si>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</si>
  <si>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</si>
  <si>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</si>
  <si>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</si>
  <si>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</si>
  <si>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</si>
  <si>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</si>
  <si>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</si>
  <si>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</si>
  <si>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</si>
  <si>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</si>
  <si>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</si>
  <si>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</si>
  <si>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</si>
  <si>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</si>
  <si>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</si>
  <si>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</si>
  <si>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</si>
  <si>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</si>
  <si>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</si>
  <si>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</si>
  <si>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</si>
  <si>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</si>
  <si>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</si>
  <si>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</si>
  <si>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</si>
  <si>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</si>
  <si>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</si>
  <si>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</si>
  <si>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</si>
  <si>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</si>
  <si>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</si>
  <si>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</si>
  <si>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</si>
  <si>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</si>
  <si>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</si>
  <si>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</si>
  <si>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</si>
  <si>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</si>
  <si>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</si>
  <si>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</si>
  <si>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</si>
  <si>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</si>
  <si>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</si>
  <si>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</si>
  <si>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</si>
  <si>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</si>
  <si>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</si>
  <si>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</si>
  <si>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</si>
  <si>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</si>
  <si>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</si>
  <si>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</si>
  <si>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</si>
  <si>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</si>
  <si>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</si>
  <si>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</si>
  <si>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</si>
  <si>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</si>
  <si>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</si>
  <si>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</si>
  <si>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</si>
  <si>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</si>
  <si>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</si>
  <si>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</si>
  <si>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</si>
  <si>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</si>
  <si>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</si>
  <si>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</si>
  <si>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</si>
  <si>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</si>
  <si>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</si>
  <si>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</si>
  <si>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</si>
  <si>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</si>
  <si>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</si>
  <si>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</si>
  <si>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</si>
  <si>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</si>
  <si>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</si>
  <si>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</si>
  <si>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</si>
  <si>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</si>
  <si>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</si>
  <si>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</si>
  <si>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</si>
  <si>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</si>
  <si>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</si>
  <si>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</si>
  <si>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</si>
  <si>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</si>
  <si>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</si>
  <si>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</si>
  <si>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</si>
  <si>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</si>
  <si>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</si>
  <si>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</si>
  <si>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</si>
  <si>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</si>
  <si>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</si>
  <si>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</si>
  <si>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</si>
  <si>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</si>
  <si>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</si>
  <si>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</si>
  <si>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</si>
  <si>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</si>
  <si>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</si>
  <si>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</si>
  <si>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</si>
  <si>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</si>
  <si>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</si>
  <si>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</si>
  <si>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</si>
  <si>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</si>
  <si>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</si>
  <si>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</si>
  <si>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</si>
  <si>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</si>
  <si>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</si>
  <si>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</si>
  <si>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</si>
  <si>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</si>
  <si>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</si>
  <si>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</si>
  <si>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</si>
  <si>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</si>
  <si>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</si>
  <si>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</si>
  <si>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</si>
  <si>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</si>
  <si>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</si>
  <si>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</si>
  <si>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</si>
  <si>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</si>
  <si>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</si>
  <si>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</si>
  <si>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</si>
  <si>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</si>
  <si>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</si>
  <si>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</si>
  <si>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</si>
  <si>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</si>
  <si>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</si>
  <si>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</si>
  <si>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</si>
  <si>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</si>
  <si>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</si>
  <si>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</si>
  <si>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</si>
  <si>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</si>
  <si>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</si>
  <si>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</si>
  <si>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</si>
  <si>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</si>
  <si>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</si>
  <si>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</si>
  <si>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</si>
  <si>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</si>
  <si>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</si>
  <si>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</si>
  <si>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</si>
  <si>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</si>
  <si>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</si>
  <si>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</si>
  <si>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</si>
  <si>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</si>
  <si>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</si>
  <si>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</si>
  <si>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</si>
  <si>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</si>
  <si>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</si>
  <si>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</si>
  <si>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</si>
  <si>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</si>
  <si>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</si>
  <si>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</si>
  <si>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</si>
  <si>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</si>
  <si>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</si>
  <si>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</si>
  <si>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</si>
  <si>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</si>
  <si>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</si>
  <si>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</si>
  <si>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</si>
  <si>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</si>
  <si>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</si>
  <si>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</si>
  <si>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</si>
  <si>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</si>
  <si>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</si>
  <si>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</si>
  <si>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</si>
  <si>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</si>
  <si>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</si>
  <si>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</si>
  <si>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</si>
  <si>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</si>
  <si>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</si>
  <si>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</si>
  <si>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</si>
  <si>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</si>
  <si>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</si>
  <si>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</si>
  <si>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</si>
  <si>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</si>
  <si>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</si>
  <si>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</si>
  <si>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</si>
  <si>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</si>
  <si>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</si>
  <si>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</si>
  <si>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</si>
  <si>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</si>
  <si>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</si>
  <si>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</si>
  <si>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</si>
  <si>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</si>
  <si>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</si>
  <si>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</si>
  <si>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</si>
  <si>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</si>
  <si>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</si>
  <si>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</si>
  <si>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</si>
  <si>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</si>
  <si>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</si>
  <si>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</si>
  <si>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</si>
  <si>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</si>
  <si>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</si>
  <si>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</si>
  <si>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</si>
  <si>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</si>
  <si>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</si>
  <si>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</si>
  <si>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</si>
  <si>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</si>
  <si>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</si>
  <si>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</si>
  <si>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</si>
  <si>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</si>
  <si>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</si>
  <si>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</si>
  <si>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</si>
  <si>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</si>
  <si>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</si>
  <si>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</si>
  <si>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</si>
  <si>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</si>
  <si>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</si>
  <si>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</si>
  <si>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</si>
  <si>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</si>
  <si>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</si>
  <si>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</si>
  <si>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</si>
  <si>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</si>
  <si>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</si>
  <si>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</si>
  <si>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</si>
  <si>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</si>
  <si>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</si>
  <si>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</si>
  <si>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</si>
  <si>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</si>
  <si>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</si>
  <si>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</si>
  <si>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</si>
  <si>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</si>
  <si>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</si>
  <si>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</si>
  <si>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</si>
  <si>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</si>
  <si>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</si>
  <si>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</si>
  <si>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</si>
  <si>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</si>
  <si>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</si>
  <si>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</si>
  <si>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</si>
  <si>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</si>
  <si>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</si>
  <si>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</si>
  <si>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</si>
  <si>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</si>
  <si>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</si>
  <si>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</si>
  <si>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</si>
  <si>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</si>
  <si>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</si>
  <si>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</si>
  <si>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</si>
  <si>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</si>
  <si>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</si>
  <si>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</si>
  <si>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</si>
  <si>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</si>
  <si>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</si>
  <si>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</si>
  <si>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</si>
  <si>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</si>
  <si>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</si>
  <si>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</si>
  <si>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</si>
  <si>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</si>
  <si>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</si>
  <si>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</si>
  <si>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</si>
  <si>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</si>
  <si>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</si>
  <si>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</si>
  <si>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</si>
  <si>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</si>
  <si>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</si>
  <si>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</si>
  <si>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</si>
  <si>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</si>
  <si>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</si>
  <si>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</si>
  <si>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</si>
  <si>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</si>
  <si>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</si>
  <si>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</si>
  <si>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</si>
  <si>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</si>
  <si>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</si>
  <si>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</si>
  <si>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</si>
  <si>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</si>
  <si>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</si>
  <si>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</si>
  <si>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</si>
  <si>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</si>
  <si>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</si>
  <si>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</si>
  <si>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</si>
  <si>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</si>
  <si>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</si>
  <si>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</si>
  <si>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</si>
  <si>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</si>
  <si>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</si>
  <si>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</si>
  <si>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</si>
  <si>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</si>
  <si>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</si>
  <si>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</si>
  <si>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</si>
  <si>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</si>
  <si>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</si>
  <si>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</si>
  <si>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</si>
  <si>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</si>
  <si>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</si>
  <si>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</si>
  <si>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</si>
  <si>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</si>
  <si>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</si>
  <si>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</si>
  <si>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</si>
  <si>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</si>
  <si>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</si>
  <si>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</si>
  <si>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</si>
  <si>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</si>
  <si>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</si>
  <si>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</si>
  <si>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</si>
  <si>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</si>
  <si>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</si>
  <si>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</si>
  <si>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</si>
  <si>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</si>
  <si>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</si>
  <si>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</si>
  <si>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</si>
  <si>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</si>
  <si>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</si>
  <si>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</si>
  <si>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</si>
  <si>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</si>
  <si>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</si>
  <si>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</si>
  <si>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</si>
  <si>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</si>
  <si>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</si>
  <si>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</si>
  <si>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</si>
  <si>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</si>
  <si>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</si>
  <si>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</si>
  <si>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</si>
  <si>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</si>
  <si>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</si>
  <si>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</si>
  <si>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</si>
  <si>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</si>
  <si>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</si>
  <si>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</si>
  <si>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</si>
  <si>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</si>
  <si>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</si>
  <si>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</si>
  <si>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</si>
  <si>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</si>
  <si>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</si>
  <si>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</si>
  <si>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</si>
  <si>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</si>
  <si>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</si>
  <si>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</si>
  <si>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</si>
  <si>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</si>
  <si>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</si>
  <si>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</si>
  <si>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</si>
  <si>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</si>
  <si>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</si>
  <si>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</si>
  <si>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</si>
  <si>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</si>
  <si>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</si>
  <si>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</si>
  <si>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</si>
  <si>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</si>
  <si>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</si>
  <si>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</si>
  <si>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</si>
  <si>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</si>
  <si>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</si>
  <si>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</si>
  <si>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</si>
  <si>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</si>
  <si>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</si>
  <si>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</si>
  <si>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</si>
  <si>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</si>
  <si>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</si>
  <si>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</si>
  <si>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</si>
  <si>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</si>
  <si>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</si>
  <si>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</si>
  <si>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</si>
  <si>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</si>
  <si>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</si>
  <si>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</si>
  <si>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</si>
  <si>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</si>
  <si>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</si>
  <si>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</si>
  <si>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</si>
  <si>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</si>
  <si>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</si>
  <si>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</si>
  <si>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</si>
  <si>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</si>
  <si>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</si>
  <si>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</si>
  <si>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</si>
  <si>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</si>
  <si>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</si>
  <si>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</si>
  <si>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</si>
  <si>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</si>
  <si>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</si>
  <si>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</si>
  <si>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</si>
  <si>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</si>
  <si>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</si>
  <si>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</si>
  <si>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</si>
  <si>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</si>
  <si>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</si>
  <si>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</si>
  <si>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</si>
  <si>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</si>
  <si>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</si>
  <si>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</si>
  <si>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</si>
  <si>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</si>
  <si>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</si>
  <si>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</si>
  <si>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</si>
  <si>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</si>
  <si>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</si>
  <si>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</si>
  <si>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</si>
  <si>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</si>
  <si>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</si>
  <si>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</si>
  <si>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</si>
  <si>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</si>
  <si>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</si>
  <si>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</si>
  <si>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</si>
  <si>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</si>
  <si>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</si>
  <si>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</si>
  <si>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</si>
  <si>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</si>
  <si>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</si>
  <si>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</si>
  <si>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</si>
  <si>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</si>
  <si>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</si>
  <si>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</si>
  <si>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</si>
  <si>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</si>
  <si>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</si>
  <si>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</si>
  <si>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</si>
  <si>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</si>
  <si>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</si>
  <si>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</si>
  <si>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</si>
  <si>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</si>
  <si>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</si>
  <si>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</si>
  <si>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</si>
  <si>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</si>
  <si>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</si>
  <si>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</si>
  <si>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</si>
  <si>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</si>
  <si>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</si>
  <si>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</si>
  <si>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</si>
  <si>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</si>
  <si>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</si>
  <si>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</si>
  <si>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</si>
  <si>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</si>
  <si>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</si>
  <si>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</si>
  <si>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</si>
  <si>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</si>
  <si>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</si>
  <si>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</si>
  <si>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</si>
  <si>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</si>
  <si>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</si>
  <si>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</si>
  <si>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</si>
  <si>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</si>
  <si>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</si>
  <si>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</si>
  <si>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</si>
  <si>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</si>
  <si>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</si>
  <si>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</si>
  <si>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</si>
  <si>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</si>
  <si>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</si>
  <si>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</si>
  <si>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</si>
  <si>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</si>
  <si>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</si>
  <si>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</si>
  <si>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</si>
  <si>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</si>
  <si>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</si>
  <si>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</si>
  <si>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</si>
  <si>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</si>
  <si>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</si>
  <si>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</si>
  <si>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</si>
  <si>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</si>
  <si>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</si>
  <si>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</si>
  <si>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</si>
  <si>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</si>
  <si>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</si>
  <si>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</si>
  <si>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</si>
  <si>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</si>
  <si>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</si>
  <si>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</si>
  <si>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</si>
  <si>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</si>
  <si>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</si>
  <si>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</si>
  <si>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</si>
  <si>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</si>
  <si>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</si>
  <si>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</si>
  <si>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</si>
  <si>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</si>
  <si>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</si>
  <si>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</si>
  <si>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</si>
  <si>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</si>
  <si>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</si>
  <si>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</si>
  <si>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</si>
  <si>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</si>
  <si>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</si>
  <si>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</si>
  <si>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</si>
  <si>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</si>
  <si>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</si>
  <si>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</si>
  <si>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</si>
  <si>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</si>
  <si>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</si>
  <si>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</si>
  <si>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</si>
  <si>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</si>
  <si>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</si>
  <si>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</si>
  <si>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</si>
  <si>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</si>
  <si>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</si>
  <si>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</si>
  <si>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</si>
  <si>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</si>
  <si>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</si>
  <si>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</si>
  <si>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</si>
  <si>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</si>
  <si>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</si>
  <si>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</si>
  <si>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</si>
  <si>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</si>
  <si>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</si>
  <si>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</si>
  <si>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</si>
  <si>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</si>
  <si>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</si>
  <si>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</si>
  <si>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</si>
  <si>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</si>
  <si>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</si>
  <si>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</si>
  <si>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</si>
  <si>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</si>
  <si>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</si>
  <si>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</si>
  <si>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</si>
  <si>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</si>
  <si>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</si>
  <si>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</si>
  <si>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</si>
  <si>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</si>
  <si>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</si>
  <si>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</si>
  <si>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</si>
  <si>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</si>
  <si>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</si>
  <si>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</si>
  <si>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</si>
  <si>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</si>
  <si>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</si>
  <si>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</si>
  <si>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</si>
  <si>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</si>
  <si>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</si>
  <si>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</si>
  <si>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</si>
  <si>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</si>
  <si>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</si>
  <si>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</si>
  <si>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</si>
  <si>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</si>
  <si>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</si>
  <si>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</si>
  <si>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</si>
  <si>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</si>
  <si>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</si>
  <si>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</si>
  <si>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</si>
  <si>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</si>
  <si>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</si>
  <si>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</si>
  <si>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</si>
  <si>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</si>
  <si>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</si>
  <si>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</si>
  <si>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</si>
  <si>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</si>
  <si>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</si>
  <si>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</si>
  <si>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</si>
  <si>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</si>
  <si>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</si>
  <si>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</si>
  <si>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</si>
  <si>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</si>
  <si>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</si>
  <si>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</si>
  <si>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</si>
  <si>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</si>
  <si>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</si>
  <si>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</si>
  <si>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</si>
  <si>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</si>
  <si>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</si>
  <si>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</si>
  <si>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</si>
  <si>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</si>
  <si>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</si>
  <si>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</si>
  <si>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</si>
  <si>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</si>
  <si>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</si>
  <si>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</si>
  <si>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</si>
  <si>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</si>
  <si>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</si>
  <si>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</si>
  <si>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</si>
  <si>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</si>
  <si>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</si>
  <si>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</si>
  <si>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</si>
  <si>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</si>
  <si>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</si>
  <si>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</si>
  <si>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</si>
  <si>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</si>
  <si>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</si>
  <si>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</si>
  <si>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</si>
  <si>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</si>
  <si>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</si>
  <si>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</si>
  <si>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</si>
  <si>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</si>
  <si>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</si>
  <si>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</si>
  <si>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</si>
  <si>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</si>
  <si>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</si>
  <si>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</si>
  <si>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</si>
  <si>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</si>
  <si>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</si>
  <si>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</si>
  <si>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</si>
  <si>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</si>
  <si>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</si>
  <si>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</si>
  <si>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</si>
  <si>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</si>
  <si>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</si>
  <si>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</si>
  <si>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</si>
  <si>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</si>
  <si>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</si>
  <si>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</si>
  <si>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</si>
  <si>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</si>
  <si>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</si>
  <si>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</si>
  <si>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</si>
  <si>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</si>
  <si>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</si>
  <si>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</si>
  <si>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</si>
  <si>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</si>
  <si>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</si>
  <si>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</si>
  <si>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</si>
  <si>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</si>
  <si>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</si>
  <si>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</si>
  <si>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</si>
  <si>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</si>
  <si>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</si>
  <si>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</si>
  <si>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</si>
  <si>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</si>
  <si>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</si>
  <si>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</si>
  <si>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</si>
  <si>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</si>
  <si>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</si>
  <si>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</si>
  <si>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</si>
  <si>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</si>
  <si>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</si>
  <si>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</si>
  <si>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</si>
  <si>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</si>
  <si>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</si>
  <si>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</si>
  <si>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</si>
  <si>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</si>
  <si>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</si>
  <si>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</si>
  <si>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</si>
  <si>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</si>
  <si>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</si>
  <si>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</si>
  <si>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</si>
  <si>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</si>
  <si>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</si>
  <si>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</si>
  <si>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</si>
  <si>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</si>
  <si>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</si>
  <si>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</si>
  <si>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</si>
  <si>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</si>
  <si>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</si>
  <si>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</si>
  <si>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</si>
  <si>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</si>
  <si>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</si>
  <si>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</si>
  <si>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</si>
  <si>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</si>
  <si>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</si>
  <si>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</si>
  <si>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</si>
  <si>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</si>
  <si>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</si>
  <si>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</si>
  <si>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</si>
  <si>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</si>
  <si>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</si>
  <si>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</si>
  <si>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</si>
  <si>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</si>
  <si>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</si>
  <si>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</si>
  <si>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</si>
  <si>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</si>
  <si>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</si>
  <si>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</si>
  <si>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</si>
  <si>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</si>
  <si>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</si>
  <si>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</si>
  <si>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</si>
  <si>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</si>
  <si>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</si>
  <si>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</si>
  <si>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</si>
  <si>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</si>
  <si>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</si>
  <si>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</si>
  <si>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</si>
  <si>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</si>
  <si>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</si>
  <si>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</si>
  <si>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</si>
  <si>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</si>
  <si>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</si>
  <si>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</si>
  <si>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</si>
  <si>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</si>
  <si>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</si>
  <si>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</si>
  <si>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</si>
  <si>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</si>
  <si>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</si>
  <si>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</si>
  <si>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</si>
  <si>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</si>
  <si>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</si>
  <si>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</si>
  <si>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</si>
  <si>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</si>
  <si>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</si>
  <si>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</si>
  <si>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</si>
  <si>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</si>
  <si>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</si>
  <si>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</si>
  <si>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</si>
  <si>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</si>
  <si>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</si>
  <si>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</si>
  <si>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</si>
  <si>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</si>
  <si>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</si>
  <si>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</si>
  <si>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</si>
  <si>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</si>
  <si>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</si>
  <si>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</si>
  <si>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</si>
  <si>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</si>
  <si>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</si>
  <si>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</si>
  <si>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</si>
  <si>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</si>
  <si>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</si>
  <si>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</si>
  <si>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</si>
  <si>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</si>
  <si>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</si>
  <si>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</si>
  <si>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</si>
  <si>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</si>
  <si>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</si>
  <si>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</si>
  <si>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</si>
  <si>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</si>
  <si>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</si>
  <si>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</si>
  <si>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</si>
  <si>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</si>
  <si>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</si>
  <si>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</si>
  <si>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</si>
  <si>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</si>
  <si>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</si>
  <si>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</si>
  <si>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</si>
  <si>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</si>
  <si>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</si>
  <si>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</si>
  <si>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</si>
  <si>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</si>
  <si>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</si>
  <si>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</si>
  <si>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</si>
  <si>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</si>
  <si>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</si>
  <si>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</si>
  <si>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</si>
  <si>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</si>
  <si>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</si>
  <si>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</si>
  <si>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</si>
  <si>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</si>
  <si>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</si>
  <si>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</si>
  <si>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</si>
  <si>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</si>
  <si>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</si>
  <si>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</si>
  <si>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</si>
  <si>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</si>
  <si>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</si>
  <si>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</si>
  <si>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</si>
  <si>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</si>
  <si>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</si>
  <si>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</si>
  <si>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</si>
  <si>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</si>
  <si>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</si>
  <si>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</si>
  <si>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</si>
  <si>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</si>
  <si>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</si>
  <si>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</si>
  <si>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</si>
  <si>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</si>
  <si>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</si>
  <si>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</si>
  <si>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</si>
  <si>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</si>
  <si>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</si>
  <si>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</si>
  <si>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</si>
  <si>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</si>
  <si>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</si>
  <si>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</si>
  <si>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</si>
  <si>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</si>
  <si>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</si>
  <si>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</si>
  <si>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</si>
  <si>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</si>
  <si>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</si>
  <si>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</si>
  <si>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</si>
  <si>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</si>
  <si>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</si>
  <si>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</si>
  <si>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</si>
  <si>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</si>
  <si>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</si>
  <si>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</si>
  <si>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</si>
  <si>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</si>
  <si>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</si>
  <si>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</si>
  <si>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</si>
  <si>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</si>
  <si>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</si>
  <si>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</si>
  <si>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</si>
  <si>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</si>
  <si>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</si>
  <si>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</si>
  <si>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</si>
  <si>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</si>
  <si>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</si>
  <si>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</si>
  <si>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</si>
  <si>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</si>
  <si>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</si>
  <si>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</si>
  <si>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</si>
  <si>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</si>
  <si>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</si>
  <si>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</si>
  <si>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</si>
  <si>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</si>
  <si>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</si>
  <si>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</si>
  <si>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</si>
  <si>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</si>
  <si>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</si>
  <si>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</si>
  <si>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</si>
  <si>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</si>
  <si>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</si>
  <si>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</si>
  <si>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</si>
  <si>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</si>
  <si>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</si>
  <si>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</si>
  <si>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</si>
  <si>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</si>
  <si>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</si>
  <si>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</si>
  <si>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</si>
  <si>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</si>
  <si>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</si>
  <si>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</si>
  <si>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</si>
  <si>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</si>
  <si>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</si>
  <si>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</si>
  <si>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</si>
  <si>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</si>
  <si>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</si>
  <si>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</si>
  <si>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</si>
  <si>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</si>
  <si>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</si>
  <si>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</si>
  <si>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</si>
  <si>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</si>
  <si>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</si>
  <si>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</si>
  <si>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</si>
  <si>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</si>
  <si>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</si>
  <si>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</si>
  <si>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</si>
  <si>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</si>
  <si>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</si>
  <si>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</si>
  <si>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</si>
  <si>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</si>
  <si>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</si>
  <si>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</si>
  <si>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</si>
  <si>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</si>
  <si>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</si>
  <si>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</si>
  <si>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</si>
  <si>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</si>
  <si>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</si>
  <si>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</si>
  <si>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</si>
  <si>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</si>
  <si>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</si>
  <si>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</si>
  <si>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</si>
  <si>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</si>
  <si>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</si>
  <si>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</si>
  <si>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</si>
  <si>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</si>
  <si>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</si>
  <si>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</si>
  <si>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</si>
  <si>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</si>
  <si>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</si>
  <si>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</si>
  <si>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</si>
  <si>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</si>
  <si>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</si>
  <si>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</si>
  <si>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</si>
  <si>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</si>
  <si>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</si>
  <si>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</si>
  <si>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</si>
  <si>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</si>
  <si>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</si>
  <si>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</si>
  <si>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</si>
  <si>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</si>
  <si>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</si>
  <si>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</si>
  <si>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</si>
  <si>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</si>
  <si>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</si>
  <si>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</si>
  <si>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</si>
  <si>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</si>
  <si>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</si>
  <si>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</si>
  <si>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</si>
  <si>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</si>
  <si>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</si>
  <si>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</si>
  <si>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</si>
  <si>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</si>
  <si>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</si>
  <si>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</si>
  <si>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</si>
  <si>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</si>
  <si>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</si>
  <si>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</si>
  <si>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</si>
  <si>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</si>
  <si>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</si>
  <si>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</si>
  <si>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</si>
  <si>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</si>
  <si>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</si>
  <si>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</si>
  <si>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</si>
  <si>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</si>
  <si>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</si>
  <si>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</si>
  <si>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</si>
  <si>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</si>
  <si>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</si>
  <si>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</si>
  <si>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</si>
  <si>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</si>
  <si>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</si>
  <si>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</si>
  <si>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</si>
  <si>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</si>
  <si>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</si>
  <si>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</si>
  <si>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</si>
  <si>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</si>
  <si>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</si>
  <si>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</si>
  <si>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</si>
  <si>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</si>
  <si>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</si>
  <si>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</si>
  <si>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</si>
  <si>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</si>
  <si>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</si>
  <si>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</si>
  <si>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</si>
  <si>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</si>
  <si>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</si>
  <si>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</si>
  <si>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</si>
  <si>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</si>
  <si>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</si>
  <si>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</si>
  <si>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</si>
  <si>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</si>
  <si>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</si>
  <si>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</si>
  <si>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</si>
  <si>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</si>
  <si>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</si>
  <si>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</si>
  <si>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</si>
  <si>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</si>
  <si>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</si>
  <si>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</si>
  <si>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</si>
  <si>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</si>
  <si>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</si>
  <si>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</si>
  <si>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</si>
  <si>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</si>
  <si>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</si>
  <si>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</si>
  <si>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</si>
  <si>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</si>
  <si>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</si>
  <si>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</si>
  <si>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</si>
  <si>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</si>
  <si>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</si>
  <si>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</si>
  <si>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</si>
  <si>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</si>
  <si>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</si>
  <si>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</si>
  <si>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</si>
  <si>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</si>
  <si>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</si>
  <si>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</si>
  <si>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</si>
  <si>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</si>
  <si>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</si>
  <si>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</si>
  <si>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</si>
  <si>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</si>
  <si>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</si>
  <si>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</si>
  <si>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</si>
  <si>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</si>
  <si>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</si>
  <si>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</si>
  <si>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</si>
  <si>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</si>
  <si>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</si>
  <si>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</si>
  <si>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</si>
  <si>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</si>
  <si>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</si>
  <si>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</si>
  <si>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</si>
  <si>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</si>
  <si>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</si>
  <si>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</si>
  <si>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</si>
  <si>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</si>
  <si>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</si>
  <si>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</si>
  <si>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</si>
  <si>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</si>
  <si>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</si>
  <si>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</si>
  <si>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</si>
  <si>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</si>
  <si>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</si>
  <si>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</si>
  <si>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</si>
  <si>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</si>
  <si>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</si>
  <si>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</si>
  <si>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</si>
  <si>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</si>
  <si>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</si>
  <si>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</si>
  <si>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</si>
  <si>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</si>
  <si>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</si>
  <si>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</si>
  <si>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</si>
  <si>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</si>
  <si>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</si>
  <si>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</si>
  <si>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</si>
  <si>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</si>
  <si>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</si>
  <si>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</si>
  <si>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</si>
  <si>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</si>
  <si>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</si>
  <si>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</si>
  <si>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</si>
  <si>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</si>
  <si>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</si>
  <si>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</si>
  <si>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</si>
  <si>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</si>
  <si>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</si>
  <si>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</si>
  <si>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</si>
  <si>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</si>
  <si>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</si>
  <si>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</si>
  <si>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</si>
  <si>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</si>
  <si>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</si>
  <si>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</si>
  <si>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</si>
  <si>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</si>
  <si>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</si>
  <si>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</si>
  <si>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</si>
  <si>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</si>
  <si>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</si>
  <si>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</si>
  <si>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</si>
  <si>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</si>
  <si>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</si>
  <si>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</si>
  <si>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</si>
  <si>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</si>
  <si>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</si>
  <si>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</si>
  <si>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</si>
  <si>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</si>
  <si>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</si>
  <si>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</si>
  <si>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</si>
  <si>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</si>
  <si>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</si>
  <si>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</si>
  <si>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</si>
  <si>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</si>
  <si>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</si>
  <si>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</si>
  <si>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</si>
  <si>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</si>
  <si>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</si>
  <si>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</si>
  <si>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</si>
  <si>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</si>
  <si>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</si>
  <si>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</si>
  <si>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</si>
  <si>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</si>
  <si>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</si>
  <si>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</si>
  <si>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</si>
  <si>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</si>
  <si>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</si>
  <si>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</si>
  <si>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</si>
  <si>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</si>
  <si>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</si>
  <si>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</si>
  <si>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</si>
  <si>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</si>
  <si>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</si>
  <si>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</si>
  <si>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</si>
  <si>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</si>
  <si>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</si>
  <si>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</si>
  <si>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</si>
  <si>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</si>
  <si>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</si>
  <si>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</si>
  <si>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</si>
  <si>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</si>
  <si>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</si>
  <si>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</si>
  <si>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</si>
  <si>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</si>
  <si>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</si>
  <si>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</si>
  <si>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</si>
  <si>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</si>
  <si>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</si>
  <si>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</si>
  <si>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</si>
  <si>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</si>
  <si>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</si>
  <si>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</si>
  <si>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</si>
  <si>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</si>
  <si>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</si>
  <si>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</si>
  <si>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</si>
  <si>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</si>
  <si>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</si>
  <si>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</si>
  <si>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</si>
  <si>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</si>
  <si>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</si>
  <si>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</si>
  <si>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</si>
  <si>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</si>
  <si>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</si>
  <si>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</si>
  <si>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</si>
  <si>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</si>
  <si>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</si>
  <si>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</si>
  <si>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</si>
  <si>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</si>
  <si>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</si>
  <si>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</si>
  <si>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</si>
  <si>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</si>
  <si>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</si>
  <si>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</si>
  <si>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</si>
  <si>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</si>
  <si>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</si>
  <si>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</si>
  <si>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</si>
  <si>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</si>
  <si>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</si>
  <si>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</si>
  <si>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</si>
  <si>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</si>
  <si>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</si>
  <si>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</si>
  <si>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</si>
  <si>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</si>
  <si>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</si>
  <si>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</si>
  <si>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</si>
  <si>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</si>
  <si>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</si>
  <si>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</si>
  <si>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</si>
  <si>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</si>
  <si>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</si>
  <si>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</si>
  <si>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</si>
  <si>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</si>
  <si>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</si>
  <si>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</si>
  <si>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</si>
  <si>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</si>
  <si>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</si>
  <si>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</si>
  <si>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</si>
  <si>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</si>
  <si>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</si>
  <si>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</si>
  <si>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</si>
  <si>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</si>
  <si>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</si>
  <si>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</si>
  <si>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</si>
  <si>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</si>
  <si>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</si>
  <si>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</si>
  <si>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</si>
  <si>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</si>
  <si>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</si>
  <si>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</si>
  <si>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</si>
  <si>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</si>
  <si>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</si>
  <si>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</si>
  <si>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</si>
  <si>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</si>
  <si>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</si>
  <si>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</si>
  <si>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</si>
  <si>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</si>
  <si>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</si>
  <si>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</si>
  <si>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</si>
  <si>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</si>
  <si>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</si>
  <si>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</si>
  <si>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</si>
  <si>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</si>
  <si>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</si>
  <si>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</si>
  <si>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</si>
  <si>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</si>
  <si>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</si>
  <si>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</si>
  <si>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</si>
  <si>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</si>
  <si>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</si>
  <si>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</si>
  <si>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</si>
  <si>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</si>
  <si>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</si>
  <si>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</si>
  <si>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</si>
  <si>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</si>
  <si>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</si>
  <si>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</si>
  <si>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</si>
  <si>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</si>
  <si>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</si>
  <si>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</si>
  <si>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</si>
  <si>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</si>
  <si>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</si>
  <si>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</si>
  <si>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</si>
  <si>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</si>
  <si>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</si>
  <si>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</si>
  <si>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</si>
  <si>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</si>
  <si>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</si>
  <si>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</si>
  <si>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</si>
  <si>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</si>
  <si>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</si>
  <si>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</si>
  <si>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</si>
  <si>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</si>
  <si>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</si>
  <si>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</si>
  <si>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</si>
  <si>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</si>
  <si>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</si>
  <si>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</si>
  <si>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</si>
  <si>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</si>
  <si>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</si>
  <si>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</si>
  <si>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</si>
  <si>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</si>
  <si>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</si>
  <si>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</si>
  <si>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</si>
  <si>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</si>
  <si>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</si>
  <si>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</si>
  <si>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</si>
  <si>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</si>
  <si>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</si>
  <si>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</si>
  <si>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</si>
  <si>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</si>
  <si>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</si>
  <si>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</si>
  <si>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</si>
  <si>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</si>
  <si>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</si>
  <si>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</si>
  <si>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</si>
  <si>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</si>
  <si>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</si>
  <si>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</si>
  <si>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</si>
  <si>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</si>
  <si>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</si>
  <si>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</si>
  <si>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</si>
  <si>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</si>
  <si>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</si>
  <si>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</si>
  <si>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</si>
  <si>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</si>
  <si>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</si>
  <si>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</si>
  <si>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</si>
  <si>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</si>
  <si>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</si>
  <si>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</si>
  <si>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</si>
  <si>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</si>
  <si>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</si>
  <si>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</si>
  <si>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</si>
  <si>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</si>
  <si>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</si>
  <si>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</si>
  <si>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</si>
  <si>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</si>
  <si>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</si>
  <si>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</si>
  <si>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</si>
  <si>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</si>
  <si>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</si>
  <si>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</si>
  <si>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</si>
  <si>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</si>
  <si>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</si>
  <si>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</si>
  <si>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</si>
  <si>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</si>
  <si>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</si>
  <si>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</si>
  <si>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</si>
  <si>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</si>
  <si>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</si>
  <si>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</si>
  <si>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</si>
  <si>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</si>
  <si>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</si>
  <si>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</si>
  <si>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</si>
  <si>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</si>
  <si>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</si>
  <si>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</si>
  <si>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</si>
  <si>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</si>
  <si>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</si>
  <si>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</si>
  <si>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</si>
  <si>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</si>
  <si>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</si>
  <si>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</si>
  <si>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</si>
  <si>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</si>
  <si>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</si>
  <si>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</si>
  <si>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</si>
  <si>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</si>
  <si>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</si>
  <si>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</si>
  <si>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</si>
  <si>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</si>
  <si>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</si>
  <si>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</si>
  <si>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</si>
  <si>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</si>
  <si>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</si>
  <si>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</si>
  <si>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</si>
  <si>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</si>
  <si>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</si>
  <si>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</si>
  <si>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</si>
  <si>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</si>
  <si>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</si>
  <si>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</si>
  <si>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</si>
  <si>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</si>
  <si>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</si>
  <si>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</si>
  <si>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</si>
  <si>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</si>
  <si>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</si>
  <si>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</si>
  <si>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</si>
  <si>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</si>
  <si>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</si>
  <si>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</si>
  <si>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</si>
  <si>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</si>
  <si>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</si>
  <si>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</si>
  <si>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</si>
  <si>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</si>
  <si>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</si>
  <si>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</si>
  <si>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</si>
  <si>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</si>
  <si>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</si>
  <si>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</si>
  <si>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</si>
  <si>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</si>
  <si>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</si>
  <si>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</si>
  <si>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</si>
  <si>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</si>
  <si>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</si>
  <si>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</si>
  <si>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</si>
  <si>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</si>
  <si>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</si>
  <si>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</si>
  <si>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</si>
  <si>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</si>
  <si>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</si>
  <si>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</si>
  <si>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</si>
  <si>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</si>
  <si>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</si>
  <si>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</si>
  <si>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</si>
  <si>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</si>
  <si>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</si>
  <si>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</si>
  <si>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</si>
  <si>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</si>
  <si>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</si>
  <si>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</si>
  <si>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</si>
  <si>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</si>
  <si>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</si>
  <si>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</si>
  <si>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</si>
  <si>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</si>
  <si>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</si>
  <si>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</si>
  <si>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</si>
  <si>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</si>
  <si>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</si>
  <si>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</si>
  <si>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</si>
  <si>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</si>
  <si>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</si>
  <si>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</si>
  <si>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</si>
  <si>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</si>
  <si>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</si>
  <si>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</si>
  <si>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</si>
  <si>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</si>
  <si>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</si>
  <si>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</si>
  <si>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</si>
  <si>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</si>
  <si>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</si>
  <si>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</si>
  <si>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</si>
  <si>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</si>
  <si>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</si>
  <si>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</si>
  <si>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</si>
  <si>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</si>
  <si>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</si>
  <si>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</si>
  <si>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</si>
  <si>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</si>
  <si>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</si>
  <si>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</si>
  <si>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</si>
  <si>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</si>
  <si>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</si>
  <si>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</si>
  <si>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</si>
  <si>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</si>
  <si>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</si>
  <si>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</si>
  <si>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</si>
  <si>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</si>
  <si>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</si>
  <si>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</si>
  <si>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</si>
  <si>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</si>
  <si>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</si>
  <si>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</si>
  <si>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</si>
  <si>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</si>
  <si>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</si>
  <si>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</si>
  <si>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</si>
  <si>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</si>
  <si>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</si>
  <si>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</si>
  <si>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</si>
  <si>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</si>
  <si>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</si>
  <si>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</si>
  <si>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</si>
  <si>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</si>
  <si>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</si>
  <si>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</si>
  <si>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</si>
  <si>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</si>
  <si>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</si>
  <si>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</si>
  <si>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</si>
  <si>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</si>
  <si>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</si>
  <si>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</si>
  <si>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</si>
  <si>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</si>
  <si>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</si>
  <si>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</si>
  <si>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</si>
  <si>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</si>
  <si>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</si>
  <si>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</si>
  <si>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</si>
  <si>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</si>
  <si>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</si>
  <si>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</si>
  <si>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</si>
  <si>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</si>
  <si>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</si>
  <si>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</si>
  <si>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</si>
  <si>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</si>
  <si>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</si>
  <si>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</si>
  <si>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</si>
  <si>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</si>
  <si>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</si>
  <si>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</si>
  <si>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</si>
  <si>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</si>
  <si>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</si>
  <si>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</si>
  <si>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</si>
  <si>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</si>
  <si>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</si>
  <si>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</si>
  <si>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</si>
  <si>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</si>
  <si>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</si>
  <si>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</si>
  <si>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</si>
  <si>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</si>
  <si>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</si>
  <si>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</si>
  <si>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</si>
  <si>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</si>
  <si>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</si>
  <si>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</si>
  <si>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</si>
  <si>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</si>
  <si>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</si>
  <si>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</si>
  <si>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</si>
  <si>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</si>
  <si>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</si>
  <si>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</si>
  <si>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</si>
  <si>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</si>
  <si>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</si>
  <si>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</si>
  <si>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</si>
  <si>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</si>
  <si>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</si>
  <si>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</si>
  <si>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</si>
  <si>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</si>
  <si>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</si>
  <si>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</si>
  <si>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</si>
  <si>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</si>
  <si>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</si>
  <si>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</si>
  <si>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</si>
  <si>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</si>
  <si>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</si>
  <si>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</si>
  <si>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</si>
  <si>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</si>
  <si>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</si>
  <si>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</si>
  <si>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</si>
  <si>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</si>
  <si>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</si>
  <si>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</si>
  <si>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</si>
  <si>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</si>
  <si>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</si>
  <si>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</si>
  <si>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</si>
  <si>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</si>
  <si>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</si>
  <si>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</si>
  <si>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</si>
  <si>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</si>
  <si>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</si>
  <si>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</si>
  <si>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</si>
  <si>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</si>
  <si>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</si>
  <si>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</si>
  <si>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</si>
  <si>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</si>
  <si>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</si>
  <si>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</si>
  <si>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</si>
  <si>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</si>
  <si>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</si>
  <si>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</si>
  <si>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</si>
  <si>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</si>
  <si>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</si>
  <si>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</si>
  <si>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</si>
  <si>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</si>
  <si>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</si>
  <si>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</si>
  <si>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</si>
  <si>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</si>
  <si>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</si>
  <si>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</si>
  <si>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</si>
  <si>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</si>
  <si>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</si>
  <si>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</si>
  <si>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</si>
  <si>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</si>
  <si>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</si>
  <si>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</si>
  <si>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</si>
  <si>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</si>
  <si>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</si>
  <si>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</si>
  <si>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</si>
  <si>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</si>
  <si>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</si>
  <si>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</si>
  <si>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</si>
  <si>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</si>
  <si>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</si>
  <si>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</si>
  <si>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</si>
  <si>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</si>
  <si>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</si>
  <si>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</si>
  <si>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</si>
  <si>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</si>
  <si>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</si>
  <si>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</si>
  <si>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</si>
  <si>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</si>
  <si>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</si>
  <si>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</si>
  <si>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</si>
  <si>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</si>
  <si>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</si>
  <si>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</si>
  <si>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</si>
  <si>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</si>
  <si>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</si>
  <si>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</si>
  <si>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</si>
  <si>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</si>
  <si>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</si>
  <si>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</si>
  <si>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</si>
  <si>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</si>
  <si>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</si>
  <si>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</si>
  <si>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</si>
  <si>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</si>
  <si>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</si>
  <si>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</si>
  <si>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</si>
  <si>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</si>
  <si>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</si>
  <si>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</si>
  <si>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</si>
  <si>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</si>
  <si>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</si>
  <si>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</si>
  <si>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</si>
  <si>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</si>
  <si>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</si>
  <si>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</si>
  <si>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</si>
  <si>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</si>
  <si>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</si>
  <si>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</si>
  <si>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</si>
  <si>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</si>
  <si>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</si>
  <si>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</si>
  <si>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</si>
  <si>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</si>
  <si>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</si>
  <si>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</si>
  <si>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</si>
  <si>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</si>
  <si>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</si>
  <si>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</si>
  <si>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</si>
  <si>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</si>
  <si>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</si>
  <si>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</si>
  <si>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</si>
  <si>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</si>
  <si>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</si>
  <si>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</si>
  <si>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</si>
  <si>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</si>
  <si>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</si>
  <si>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</si>
  <si>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</si>
  <si>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</si>
  <si>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</si>
  <si>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</si>
  <si>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</si>
  <si>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</si>
  <si>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</si>
  <si>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</si>
  <si>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</si>
  <si>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</si>
  <si>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</si>
  <si>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</si>
  <si>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</si>
  <si>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</si>
  <si>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</si>
  <si>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</si>
  <si>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</si>
  <si>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</si>
  <si>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</si>
  <si>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</si>
  <si>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</si>
  <si>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</si>
  <si>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</si>
  <si>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</si>
  <si>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</si>
  <si>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</si>
  <si>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</si>
  <si>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</si>
  <si>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</si>
  <si>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</si>
  <si>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</si>
  <si>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</si>
  <si>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</si>
  <si>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</si>
  <si>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</si>
  <si>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</si>
  <si>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</si>
  <si>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</si>
  <si>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</si>
  <si>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</si>
  <si>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</si>
  <si>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</si>
  <si>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</si>
  <si>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</si>
  <si>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</si>
  <si>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</si>
  <si>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</si>
  <si>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</si>
  <si>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</si>
  <si>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</si>
  <si>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</si>
  <si>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</si>
  <si>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</si>
  <si>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</si>
  <si>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</si>
  <si>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</si>
  <si>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</si>
  <si>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</si>
  <si>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</si>
  <si>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</si>
  <si>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</si>
  <si>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</si>
  <si>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</si>
  <si>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</si>
  <si>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</si>
  <si>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</si>
  <si>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</si>
  <si>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</si>
  <si>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</si>
  <si>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</si>
  <si>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</si>
  <si>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</si>
  <si>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</si>
  <si>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</si>
  <si>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</si>
  <si>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</si>
  <si>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</si>
  <si>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</si>
  <si>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</si>
  <si>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</si>
  <si>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</si>
  <si>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</si>
  <si>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</si>
  <si>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</si>
  <si>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</si>
  <si>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</si>
  <si>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</si>
  <si>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</si>
  <si>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</si>
  <si>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</si>
  <si>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</si>
  <si>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</si>
  <si>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</si>
  <si>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</si>
  <si>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</si>
  <si>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</si>
  <si>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</si>
  <si>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</si>
  <si>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</si>
  <si>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</si>
  <si>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</si>
  <si>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</si>
  <si>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</si>
  <si>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</si>
  <si>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</si>
  <si>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</si>
  <si>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</si>
  <si>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</si>
  <si>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</si>
  <si>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</si>
  <si>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</si>
  <si>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</si>
  <si>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</si>
  <si>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</si>
  <si>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</si>
  <si>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</si>
  <si>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</si>
  <si>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</si>
  <si>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</si>
  <si>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</si>
  <si>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</si>
  <si>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</si>
  <si>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</si>
  <si>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</si>
  <si>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</si>
  <si>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</si>
  <si>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</si>
  <si>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</si>
  <si>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</si>
  <si>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</si>
  <si>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</si>
  <si>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</si>
  <si>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</si>
  <si>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</si>
  <si>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</si>
  <si>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</si>
  <si>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</si>
  <si>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</si>
  <si>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</si>
  <si>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</si>
  <si>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</si>
  <si>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</si>
  <si>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</si>
  <si>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</si>
  <si>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</si>
  <si>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</si>
  <si>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</si>
  <si>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</si>
  <si>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</si>
  <si>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</si>
  <si>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</si>
  <si>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</si>
  <si>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</si>
  <si>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</si>
  <si>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</si>
  <si>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</si>
  <si>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</si>
  <si>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</si>
  <si>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</si>
  <si>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</si>
  <si>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</si>
  <si>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</si>
  <si>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</si>
  <si>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</si>
  <si>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</si>
  <si>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</si>
  <si>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</si>
  <si>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</si>
  <si>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</si>
  <si>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</si>
  <si>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</si>
  <si>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</si>
  <si>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</si>
  <si>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</si>
  <si>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</si>
  <si>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</si>
  <si>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</si>
  <si>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</si>
  <si>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</si>
  <si>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</si>
  <si>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</si>
  <si>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</si>
  <si>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</si>
  <si>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</si>
  <si>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</si>
  <si>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</si>
  <si>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</si>
  <si>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</si>
  <si>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</si>
  <si>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</si>
  <si>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</si>
  <si>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</si>
  <si>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</si>
  <si>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</si>
  <si>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</si>
  <si>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</si>
  <si>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</si>
  <si>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</si>
  <si>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</si>
  <si>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</si>
  <si>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</si>
  <si>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</si>
  <si>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</si>
  <si>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</si>
  <si>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</si>
  <si>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</si>
  <si>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</si>
  <si>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</si>
  <si>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</si>
  <si>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</si>
  <si>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</si>
  <si>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</si>
  <si>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</si>
  <si>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</si>
  <si>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</si>
  <si>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</si>
  <si>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</si>
  <si>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</si>
  <si>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</si>
  <si>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</si>
  <si>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</si>
  <si>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</si>
  <si>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</si>
  <si>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</si>
  <si>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</si>
  <si>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</si>
  <si>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</si>
  <si>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</si>
  <si>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</si>
  <si>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</si>
  <si>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</si>
  <si>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</si>
  <si>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</si>
  <si>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</si>
  <si>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</si>
  <si>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</si>
  <si>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</si>
  <si>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</si>
  <si>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</si>
  <si>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</si>
  <si>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</si>
  <si>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</si>
  <si>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</si>
  <si>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</si>
  <si>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</si>
  <si>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</si>
  <si>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</si>
  <si>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</si>
  <si>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</si>
  <si>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</si>
  <si>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</si>
  <si>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</si>
  <si>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</si>
  <si>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</si>
  <si>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</si>
  <si>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</si>
  <si>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</si>
  <si>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</si>
  <si>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</si>
  <si>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</si>
  <si>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</si>
  <si>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</si>
  <si>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</si>
  <si>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</si>
  <si>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</si>
  <si>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</si>
  <si>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</si>
  <si>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</si>
  <si>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</si>
  <si>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</si>
  <si>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</si>
  <si>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</si>
  <si>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</si>
  <si>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</si>
  <si>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</si>
  <si>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</si>
  <si>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</si>
  <si>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</si>
  <si>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</si>
  <si>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</si>
  <si>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</si>
  <si>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</si>
  <si>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</si>
  <si>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</si>
  <si>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</si>
  <si>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</si>
  <si>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</si>
  <si>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</si>
  <si>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</si>
  <si>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</si>
  <si>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</si>
  <si>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</si>
  <si>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</si>
  <si>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</si>
  <si>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</si>
  <si>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</si>
  <si>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</si>
  <si>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</si>
  <si>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</si>
  <si>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</si>
  <si>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</si>
  <si>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</si>
  <si>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</si>
  <si>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</si>
  <si>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</si>
  <si>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</si>
  <si>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</si>
  <si>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</si>
  <si>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</si>
  <si>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</si>
  <si>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</si>
  <si>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</si>
  <si>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</si>
  <si>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</si>
  <si>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</si>
  <si>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</si>
  <si>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</si>
  <si>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</si>
  <si>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</si>
  <si>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</si>
  <si>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</si>
  <si>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</si>
  <si>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</si>
  <si>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</si>
  <si>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</si>
  <si>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</si>
  <si>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</si>
  <si>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</si>
  <si>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</si>
  <si>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</si>
  <si>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</si>
  <si>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</si>
  <si>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</si>
  <si>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</si>
  <si>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</si>
  <si>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</si>
  <si>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</si>
  <si>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</si>
  <si>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</si>
  <si>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</si>
  <si>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</si>
  <si>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</si>
  <si>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</si>
  <si>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</si>
  <si>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</si>
  <si>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</si>
  <si>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</si>
  <si>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</si>
  <si>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</si>
  <si>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</si>
  <si>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</si>
  <si>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</si>
  <si>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</si>
  <si>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</si>
  <si>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</si>
  <si>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</si>
  <si>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</si>
  <si>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</si>
  <si>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</si>
  <si>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</si>
  <si>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</si>
  <si>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</si>
  <si>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</si>
  <si>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</si>
  <si>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</si>
  <si>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</si>
  <si>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</si>
  <si>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</si>
  <si>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</si>
  <si>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</si>
  <si>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</si>
  <si>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</si>
  <si>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</si>
  <si>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</si>
  <si>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</si>
  <si>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</si>
  <si>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</si>
  <si>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</si>
  <si>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</si>
  <si>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</si>
  <si>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</si>
  <si>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</si>
  <si>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</si>
  <si>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</si>
  <si>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</si>
  <si>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</si>
  <si>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</si>
  <si>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</si>
  <si>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</si>
  <si>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</si>
  <si>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</si>
  <si>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</si>
  <si>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</si>
  <si>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</si>
  <si>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</si>
  <si>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</si>
  <si>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</si>
  <si>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</si>
  <si>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</si>
  <si>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</si>
  <si>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</si>
  <si>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</si>
  <si>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</si>
  <si>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</si>
  <si>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</si>
  <si>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</si>
  <si>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</si>
  <si>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</si>
  <si>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</si>
  <si>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</si>
  <si>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</si>
  <si>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</si>
  <si>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</si>
  <si>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</si>
  <si>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</si>
  <si>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</si>
  <si>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</si>
  <si>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</si>
  <si>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</si>
  <si>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</si>
  <si>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</si>
  <si>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</si>
  <si>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</si>
  <si>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</si>
  <si>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</si>
  <si>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</si>
  <si>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</si>
  <si>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</si>
  <si>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</si>
  <si>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</si>
  <si>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</si>
  <si>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</si>
  <si>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</si>
  <si>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</si>
  <si>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</si>
  <si>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</si>
  <si>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</si>
  <si>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</si>
  <si>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</si>
  <si>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</si>
  <si>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</si>
  <si>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</si>
  <si>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</si>
  <si>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</si>
  <si>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</si>
  <si>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</si>
  <si>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</si>
  <si>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</si>
  <si>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</si>
  <si>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</si>
  <si>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</si>
  <si>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</si>
  <si>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</si>
  <si>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</si>
  <si>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</si>
  <si>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</si>
  <si>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</si>
  <si>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</si>
  <si>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</si>
  <si>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</si>
  <si>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</si>
  <si>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</si>
  <si>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</si>
  <si>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</si>
  <si>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</si>
  <si>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</si>
  <si>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</si>
  <si>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</si>
  <si>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</si>
  <si>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</si>
  <si>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</si>
  <si>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</si>
  <si>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</si>
  <si>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</si>
  <si>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</si>
  <si>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</si>
  <si>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</si>
  <si>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</si>
  <si>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</si>
  <si>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</si>
  <si>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</si>
  <si>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</si>
  <si>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</si>
  <si>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</si>
  <si>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</si>
  <si>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</si>
  <si>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</si>
  <si>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</si>
  <si>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</si>
  <si>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</si>
  <si>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</si>
  <si>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</si>
  <si>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</si>
  <si>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</si>
  <si>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</si>
  <si>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</si>
  <si>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</si>
  <si>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</si>
  <si>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</si>
  <si>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</si>
  <si>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</si>
  <si>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</si>
  <si>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</si>
  <si>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</si>
  <si>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</si>
  <si>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</si>
  <si>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</si>
  <si>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</si>
  <si>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</si>
  <si>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</si>
  <si>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</si>
  <si>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</si>
  <si>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</si>
  <si>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</si>
  <si>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</si>
  <si>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</si>
  <si>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</si>
  <si>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</si>
  <si>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</si>
  <si>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</si>
  <si>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</si>
  <si>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</si>
  <si>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</si>
  <si>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</si>
  <si>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</si>
  <si>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</si>
  <si>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</si>
  <si>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</si>
  <si>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</si>
  <si>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</si>
  <si>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</si>
  <si>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</si>
  <si>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</si>
  <si>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</si>
  <si>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</si>
  <si>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</si>
  <si>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</si>
  <si>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</si>
  <si>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</si>
  <si>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</si>
  <si>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</si>
  <si>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</si>
  <si>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</si>
  <si>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</si>
  <si>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</si>
  <si>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</si>
  <si>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</si>
  <si>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</si>
  <si>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</si>
  <si>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</si>
  <si>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</si>
  <si>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</si>
  <si>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</si>
  <si>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</si>
  <si>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</si>
  <si>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</si>
  <si>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</si>
  <si>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</si>
  <si>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</si>
  <si>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</si>
  <si>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</si>
  <si>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</si>
  <si>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</si>
  <si>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</si>
  <si>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</si>
  <si>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</si>
  <si>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</si>
  <si>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</si>
  <si>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</si>
  <si>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</si>
  <si>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</si>
  <si>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</si>
  <si>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</si>
  <si>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</si>
  <si>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</si>
  <si>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</si>
  <si>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</si>
  <si>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</si>
  <si>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</si>
  <si>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</si>
  <si>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</si>
  <si>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</si>
  <si>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</si>
  <si>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</si>
  <si>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</si>
  <si>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</si>
  <si>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</si>
  <si>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</si>
  <si>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</si>
  <si>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</si>
  <si>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</si>
  <si>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</si>
  <si>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</si>
  <si>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</si>
  <si>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</si>
  <si>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</si>
  <si>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</si>
  <si>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</si>
  <si>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</si>
  <si>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</si>
  <si>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</si>
  <si>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</si>
  <si>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</si>
  <si>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</si>
  <si>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</si>
  <si>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</si>
  <si>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</si>
  <si>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</si>
  <si>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</si>
  <si>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</si>
  <si>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</si>
  <si>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</si>
  <si>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</si>
  <si>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</si>
  <si>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</si>
  <si>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</si>
  <si>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</si>
  <si>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</si>
  <si>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</si>
  <si>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</si>
  <si>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</si>
  <si>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</si>
  <si>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</si>
  <si>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</si>
  <si>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</si>
  <si>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</si>
  <si>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</si>
  <si>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</si>
  <si>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</si>
  <si>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</si>
  <si>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</si>
  <si>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</si>
  <si>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</si>
  <si>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</si>
  <si>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</si>
  <si>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</si>
  <si>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</si>
  <si>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</si>
  <si>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</si>
  <si>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</si>
  <si>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</si>
  <si>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</si>
  <si>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</si>
  <si>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</si>
  <si>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</si>
  <si>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</si>
  <si>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</si>
  <si>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</si>
  <si>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</si>
  <si>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</si>
  <si>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</si>
  <si>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</si>
  <si>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</si>
  <si>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</si>
  <si>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</si>
  <si>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</si>
  <si>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</si>
  <si>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</si>
  <si>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</si>
  <si>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</si>
  <si>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</si>
  <si>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</si>
  <si>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</si>
  <si>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</si>
  <si>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</si>
  <si>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</si>
  <si>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</si>
  <si>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</si>
  <si>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</si>
  <si>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</si>
  <si>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</si>
  <si>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</si>
  <si>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</si>
  <si>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</si>
  <si>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</si>
  <si>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</si>
  <si>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</si>
  <si>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</si>
  <si>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</si>
  <si>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</si>
  <si>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</si>
  <si>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</si>
  <si>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</si>
  <si>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</si>
  <si>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</si>
  <si>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</si>
  <si>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</si>
  <si>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</si>
  <si>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</si>
  <si>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</si>
  <si>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</si>
  <si>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</si>
  <si>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</si>
  <si>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</si>
  <si>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</si>
  <si>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</si>
  <si>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</si>
  <si>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</si>
  <si>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</si>
  <si>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</si>
  <si>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</si>
  <si>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</si>
  <si>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</si>
  <si>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</si>
  <si>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</si>
  <si>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</si>
  <si>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</si>
  <si>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</si>
  <si>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</si>
  <si>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</si>
  <si>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</si>
  <si>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</si>
  <si>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</si>
  <si>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</si>
  <si>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</si>
  <si>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</si>
  <si>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</si>
  <si>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</si>
  <si>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</si>
  <si>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</si>
  <si>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</si>
  <si>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</si>
  <si>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</si>
  <si>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</si>
  <si>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</si>
  <si>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</si>
  <si>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</si>
  <si>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</si>
  <si>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</si>
  <si>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</si>
  <si>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</si>
  <si>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</si>
  <si>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</si>
  <si>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</si>
  <si>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</si>
  <si>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</si>
  <si>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</si>
  <si>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</si>
  <si>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</si>
  <si>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</si>
  <si>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</si>
  <si>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</si>
  <si>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</si>
  <si>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</si>
  <si>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</si>
  <si>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</si>
  <si>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</si>
  <si>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</si>
  <si>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</si>
  <si>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</si>
  <si>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</si>
  <si>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</si>
  <si>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</si>
  <si>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</si>
  <si>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</si>
  <si>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</si>
  <si>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</si>
  <si>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</si>
  <si>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</si>
  <si>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</si>
  <si>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</si>
  <si>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</si>
  <si>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</si>
  <si>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</si>
  <si>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</si>
  <si>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</si>
  <si>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</si>
  <si>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</si>
  <si>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</si>
  <si>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</si>
  <si>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</si>
  <si>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</si>
  <si>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</si>
  <si>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</si>
  <si>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</si>
  <si>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</si>
  <si>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</si>
  <si>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</si>
  <si>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</si>
  <si>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</si>
  <si>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</si>
  <si>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</si>
  <si>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</si>
  <si>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</si>
  <si>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</si>
  <si>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</si>
  <si>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</si>
  <si>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</si>
  <si>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</si>
  <si>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</si>
  <si>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</si>
  <si>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</si>
  <si>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</si>
  <si>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</si>
  <si>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</si>
  <si>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</si>
  <si>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</si>
  <si>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</si>
  <si>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</si>
  <si>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</si>
  <si>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</si>
  <si>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</si>
  <si>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</si>
  <si>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</si>
  <si>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</si>
  <si>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</si>
  <si>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</si>
  <si>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</si>
  <si>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</si>
  <si>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</si>
  <si>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</si>
  <si>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</si>
  <si>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</si>
  <si>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</si>
  <si>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</si>
  <si>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</si>
  <si>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</si>
  <si>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</si>
  <si>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</si>
  <si>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</si>
  <si>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</si>
  <si>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</si>
  <si>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</si>
  <si>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</si>
  <si>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</si>
  <si>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</si>
  <si>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</si>
  <si>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</si>
  <si>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</si>
  <si>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</si>
  <si>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</si>
  <si>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</si>
  <si>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</si>
  <si>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</si>
  <si>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</si>
  <si>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</si>
  <si>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</si>
  <si>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</si>
  <si>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</si>
  <si>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</si>
  <si>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</si>
  <si>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</si>
  <si>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</si>
  <si>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</si>
  <si>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</si>
  <si>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</si>
  <si>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</si>
  <si>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</si>
  <si>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</si>
  <si>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</si>
  <si>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</si>
  <si>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</si>
  <si>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</si>
  <si>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</si>
  <si>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</si>
  <si>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</si>
  <si>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</si>
  <si>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</si>
  <si>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</si>
  <si>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</si>
  <si>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</si>
  <si>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</si>
  <si>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</si>
  <si>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</si>
  <si>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</si>
  <si>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</si>
  <si>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</si>
  <si>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</si>
  <si>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</si>
  <si>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</si>
  <si>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</si>
  <si>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</si>
  <si>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</si>
  <si>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</si>
  <si>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</si>
  <si>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</si>
  <si>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</si>
  <si>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</si>
  <si>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</si>
  <si>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</si>
  <si>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</si>
  <si>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</si>
  <si>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</si>
  <si>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</si>
  <si>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</si>
  <si>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</si>
  <si>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</si>
  <si>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</si>
  <si>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</si>
  <si>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</si>
  <si>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</si>
  <si>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</si>
  <si>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</si>
  <si>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</si>
  <si>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</si>
  <si>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</si>
  <si>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</si>
  <si>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</si>
  <si>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</si>
  <si>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</si>
  <si>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</si>
  <si>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</si>
  <si>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</si>
  <si>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</si>
  <si>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</si>
  <si>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</si>
  <si>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</si>
  <si>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</si>
  <si>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</si>
  <si>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</si>
  <si>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</si>
  <si>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</si>
  <si>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</si>
  <si>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</si>
  <si>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</si>
  <si>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</si>
  <si>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</si>
  <si>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</si>
  <si>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</si>
  <si>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</si>
  <si>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</si>
  <si>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</si>
  <si>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</si>
  <si>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</si>
  <si>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</si>
  <si>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</si>
  <si>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</si>
  <si>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</si>
  <si>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</si>
  <si>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</si>
  <si>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</si>
  <si>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</si>
  <si>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</si>
  <si>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</si>
  <si>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</si>
  <si>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</si>
  <si>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</si>
  <si>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</si>
  <si>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</si>
  <si>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</si>
  <si>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</si>
  <si>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</si>
  <si>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</si>
  <si>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</si>
  <si>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</si>
  <si>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</si>
  <si>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</si>
  <si>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</si>
  <si>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</si>
  <si>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</si>
  <si>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</si>
  <si>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</si>
  <si>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</si>
  <si>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</si>
  <si>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</si>
  <si>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</si>
  <si>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</si>
  <si>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</si>
  <si>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</si>
  <si>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</si>
  <si>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</si>
  <si>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</si>
  <si>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</si>
  <si>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</si>
  <si>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</si>
  <si>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</si>
  <si>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</si>
  <si>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</si>
  <si>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</si>
  <si>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</si>
  <si>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</si>
  <si>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</si>
  <si>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</si>
  <si>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</si>
  <si>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</si>
  <si>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</si>
  <si>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</si>
  <si>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</si>
  <si>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</si>
  <si>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</si>
  <si>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</si>
  <si>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</si>
  <si>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</si>
  <si>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</si>
  <si>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</si>
  <si>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</si>
  <si>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</si>
  <si>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</si>
  <si>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</si>
  <si>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</si>
  <si>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</si>
  <si>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</si>
  <si>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</si>
  <si>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</si>
  <si>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</si>
  <si>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</si>
  <si>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</si>
  <si>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</si>
  <si>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</si>
  <si>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</si>
  <si>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</si>
  <si>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</si>
  <si>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</si>
  <si>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</si>
  <si>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</si>
  <si>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</si>
  <si>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</si>
  <si>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</si>
  <si>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</si>
  <si>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</si>
  <si>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</si>
  <si>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</si>
  <si>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</si>
  <si>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</si>
  <si>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</si>
  <si>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</si>
  <si>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</si>
  <si>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</si>
  <si>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</si>
  <si>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</si>
  <si>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</si>
  <si>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</si>
  <si>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</si>
  <si>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</si>
  <si>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</si>
  <si>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</si>
  <si>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</si>
  <si>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</si>
  <si>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</si>
  <si>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</si>
  <si>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</si>
  <si>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</si>
  <si>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</si>
  <si>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</si>
  <si>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</si>
  <si>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</si>
  <si>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</si>
  <si>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</si>
  <si>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</si>
  <si>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</si>
  <si>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</si>
  <si>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</si>
  <si>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</si>
  <si>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</si>
  <si>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</si>
  <si>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</si>
  <si>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</si>
  <si>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</si>
  <si>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</si>
  <si>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</si>
  <si>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</si>
  <si>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</si>
  <si>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</si>
  <si>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</si>
  <si>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</si>
  <si>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</si>
  <si>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</si>
  <si>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</si>
  <si>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</si>
  <si>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</si>
  <si>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</si>
  <si>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</si>
  <si>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</si>
  <si>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</si>
  <si>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</si>
  <si>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</si>
  <si>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</si>
  <si>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</si>
  <si>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</si>
  <si>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</si>
  <si>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</si>
  <si>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</si>
  <si>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</si>
  <si>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</si>
  <si>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</si>
  <si>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</si>
  <si>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</si>
  <si>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</si>
  <si>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</si>
  <si>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</si>
  <si>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</si>
  <si>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</si>
  <si>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</si>
  <si>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</si>
  <si>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</si>
  <si>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</si>
  <si>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</si>
  <si>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</si>
  <si>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</si>
  <si>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</si>
  <si>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</si>
  <si>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</si>
  <si>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</si>
  <si>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</si>
  <si>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</si>
  <si>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</si>
  <si>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</si>
  <si>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</si>
  <si>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</si>
  <si>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</si>
  <si>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</si>
  <si>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</si>
  <si>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</si>
  <si>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</si>
  <si>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</si>
  <si>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</si>
  <si>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</si>
  <si>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</si>
  <si>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</si>
  <si>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</si>
  <si>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</si>
  <si>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</si>
  <si>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</si>
  <si>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</si>
  <si>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</si>
  <si>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</si>
  <si>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</si>
  <si>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</si>
  <si>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</si>
  <si>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</si>
  <si>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</si>
  <si>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</si>
  <si>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</si>
  <si>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</si>
  <si>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</si>
  <si>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</si>
  <si>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</si>
  <si>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</si>
  <si>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</si>
  <si>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</si>
  <si>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</si>
  <si>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</si>
  <si>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</si>
  <si>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</si>
  <si>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</si>
  <si>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</si>
  <si>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</si>
  <si>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</si>
  <si>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</si>
  <si>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</si>
  <si>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</si>
  <si>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</si>
  <si>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</si>
  <si>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</si>
  <si>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</si>
  <si>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</si>
  <si>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</si>
  <si>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</si>
  <si>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</si>
  <si>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</si>
  <si>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</si>
  <si>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</si>
  <si>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</si>
  <si>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</si>
  <si>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</si>
  <si>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</si>
  <si>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</si>
  <si>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</si>
  <si>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</si>
  <si>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</si>
  <si>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</si>
  <si>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</si>
  <si>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</si>
  <si>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</si>
  <si>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</si>
  <si>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</si>
  <si>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</si>
  <si>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</si>
  <si>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</si>
  <si>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</si>
  <si>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</si>
  <si>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</si>
  <si>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</si>
  <si>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</si>
  <si>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</si>
  <si>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</si>
  <si>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</si>
  <si>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</si>
  <si>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</si>
  <si>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</si>
  <si>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</si>
  <si>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</si>
  <si>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</si>
  <si>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</si>
  <si>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</si>
  <si>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</si>
  <si>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</si>
  <si>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</si>
  <si>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</si>
  <si>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</si>
  <si>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</si>
  <si>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</si>
  <si>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</si>
  <si>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</si>
  <si>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</si>
  <si>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</si>
  <si>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</si>
  <si>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</si>
  <si>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</si>
  <si>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</si>
  <si>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</si>
  <si>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</si>
  <si>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</si>
  <si>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</si>
  <si>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</si>
  <si>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</si>
  <si>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</si>
  <si>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</si>
  <si>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</si>
  <si>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</si>
  <si>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</si>
  <si>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</si>
  <si>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</si>
  <si>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</si>
  <si>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</si>
  <si>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</si>
  <si>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</si>
  <si>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</si>
  <si>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</si>
  <si>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</si>
  <si>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</si>
  <si>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</si>
  <si>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</si>
  <si>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</si>
  <si>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</si>
  <si>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</si>
  <si>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</si>
  <si>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</si>
  <si>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</si>
  <si>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</si>
  <si>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</si>
  <si>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</si>
  <si>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</si>
  <si>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</si>
  <si>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</si>
  <si>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</si>
  <si>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</si>
  <si>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</si>
  <si>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</si>
  <si>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</si>
  <si>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</si>
  <si>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</si>
  <si>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</si>
  <si>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</si>
  <si>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</si>
  <si>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</si>
  <si>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</si>
  <si>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</si>
  <si>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</si>
  <si>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</si>
  <si>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</si>
  <si>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</si>
  <si>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</si>
  <si>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</si>
  <si>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</si>
  <si>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</si>
  <si>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</si>
  <si>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</si>
  <si>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</si>
  <si>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</si>
  <si>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</si>
  <si>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</si>
  <si>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</si>
  <si>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</si>
  <si>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</si>
  <si>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</si>
  <si>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</si>
  <si>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</si>
  <si>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</si>
  <si>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</si>
  <si>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</si>
  <si>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</si>
  <si>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</si>
  <si>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</si>
  <si>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</si>
  <si>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</si>
  <si>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</si>
  <si>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</si>
  <si>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</si>
  <si>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</si>
  <si>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</si>
  <si>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</si>
  <si>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</si>
  <si>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</si>
  <si>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</si>
  <si>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</si>
  <si>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</si>
  <si>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</si>
  <si>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</si>
  <si>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</si>
  <si>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</si>
  <si>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</si>
  <si>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</si>
  <si>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</si>
  <si>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</si>
  <si>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</si>
  <si>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</si>
  <si>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</si>
  <si>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</si>
  <si>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</si>
  <si>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</si>
  <si>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</si>
  <si>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</si>
  <si>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</si>
  <si>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</si>
  <si>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</si>
  <si>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</si>
  <si>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</si>
  <si>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</si>
  <si>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</si>
  <si>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</si>
  <si>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</si>
  <si>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</si>
  <si>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</si>
  <si>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</si>
  <si>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</si>
  <si>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</si>
  <si>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</si>
  <si>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</si>
  <si>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</si>
  <si>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</si>
  <si>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</si>
  <si>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</si>
  <si>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</si>
  <si>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</si>
  <si>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</si>
  <si>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</si>
  <si>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</si>
  <si>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</si>
  <si>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</si>
  <si>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</si>
  <si>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</si>
  <si>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</si>
  <si>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</si>
  <si>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</si>
  <si>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</si>
  <si>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</si>
  <si>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</si>
  <si>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</si>
  <si>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</si>
  <si>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</si>
  <si>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</si>
  <si>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</si>
  <si>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</si>
  <si>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</si>
  <si>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</si>
  <si>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</si>
  <si>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</si>
  <si>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</si>
  <si>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</si>
  <si>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</si>
  <si>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</si>
  <si>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</si>
  <si>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</si>
  <si>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</si>
  <si>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</si>
  <si>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</si>
  <si>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</si>
  <si>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</si>
  <si>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</si>
  <si>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</si>
  <si>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</si>
  <si>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</si>
  <si>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</si>
  <si>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</si>
  <si>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</si>
  <si>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</si>
  <si>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</si>
  <si>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</si>
  <si>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</si>
  <si>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</si>
  <si>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</si>
  <si>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</si>
  <si>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</si>
  <si>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</si>
  <si>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</si>
  <si>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</si>
  <si>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</si>
  <si>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</si>
  <si>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</si>
  <si>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</si>
  <si>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</si>
  <si>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</si>
  <si>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</si>
  <si>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</si>
  <si>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</si>
  <si>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</si>
  <si>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</si>
  <si>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</si>
  <si>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</si>
  <si>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</si>
  <si>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</si>
  <si>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</si>
  <si>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</si>
  <si>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</si>
  <si>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</si>
  <si>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</si>
  <si>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</si>
  <si>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</si>
  <si>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</si>
  <si>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</si>
  <si>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</si>
  <si>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</si>
  <si>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</si>
  <si>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</si>
  <si>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</si>
  <si>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</si>
  <si>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</si>
  <si>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</si>
  <si>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</si>
  <si>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</si>
  <si>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</si>
  <si>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</si>
  <si>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</si>
  <si>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</si>
  <si>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</si>
  <si>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</si>
  <si>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</si>
  <si>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</si>
  <si>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</si>
  <si>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</si>
  <si>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</si>
  <si>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</si>
  <si>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</si>
  <si>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</si>
  <si>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</si>
  <si>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</si>
  <si>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</si>
  <si>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</si>
  <si>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</si>
  <si>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</si>
  <si>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</si>
  <si>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</si>
  <si>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</si>
  <si>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</si>
  <si>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</si>
  <si>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</si>
  <si>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</si>
  <si>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</si>
  <si>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</si>
  <si>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</si>
  <si>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</si>
  <si>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</si>
  <si>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</si>
  <si>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</si>
  <si>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</si>
  <si>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</si>
  <si>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</si>
  <si>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</si>
  <si>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</si>
  <si>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</si>
  <si>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</si>
  <si>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</si>
  <si>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</si>
  <si>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</si>
  <si>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</si>
  <si>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</si>
  <si>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</si>
  <si>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</si>
  <si>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</si>
  <si>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</si>
  <si>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</si>
  <si>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</si>
  <si>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</si>
  <si>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</si>
  <si>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</si>
  <si>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</si>
  <si>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</si>
  <si>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</si>
  <si>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</si>
  <si>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</si>
  <si>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</si>
  <si>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</si>
  <si>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</si>
  <si>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</si>
  <si>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</si>
  <si>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</si>
  <si>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</si>
  <si>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</si>
  <si>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</si>
  <si>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</si>
  <si>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</si>
  <si>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</si>
  <si>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</si>
  <si>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</si>
  <si>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</si>
  <si>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</si>
  <si>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</si>
  <si>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</si>
  <si>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</si>
  <si>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</si>
  <si>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</si>
  <si>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</si>
  <si>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</si>
  <si>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</si>
  <si>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</si>
  <si>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</si>
  <si>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</si>
  <si>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</si>
  <si>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</si>
  <si>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</si>
  <si>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</si>
  <si>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</si>
  <si>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</si>
  <si>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</si>
  <si>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</si>
  <si>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</si>
  <si>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</si>
  <si>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</si>
  <si>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</si>
  <si>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</si>
  <si>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</si>
  <si>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</si>
  <si>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</si>
  <si>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</si>
  <si>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</si>
  <si>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</si>
  <si>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</si>
  <si>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</si>
  <si>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</si>
  <si>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</si>
  <si>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</si>
  <si>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</si>
  <si>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</si>
  <si>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</si>
  <si>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</si>
  <si>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</si>
  <si>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</si>
  <si>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</si>
  <si>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</si>
  <si>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</si>
  <si>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</si>
  <si>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</si>
  <si>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</si>
  <si>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</si>
  <si>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</si>
  <si>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</si>
  <si>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</si>
  <si>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</si>
  <si>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</si>
  <si>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</si>
  <si>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</si>
  <si>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</si>
  <si>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</si>
  <si>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</si>
  <si>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</si>
  <si>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</si>
  <si>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</si>
  <si>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</si>
  <si>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</si>
  <si>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</si>
  <si>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</si>
  <si>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</si>
  <si>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</si>
  <si>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</si>
  <si>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</si>
  <si>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</si>
  <si>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</si>
  <si>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</si>
  <si>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</si>
  <si>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</si>
  <si>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</si>
  <si>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</si>
  <si>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</si>
  <si>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</si>
  <si>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</si>
  <si>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</si>
  <si>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</si>
  <si>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</si>
  <si>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</si>
  <si>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</si>
  <si>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</si>
  <si>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</si>
  <si>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</si>
  <si>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</si>
  <si>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</si>
  <si>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</si>
  <si>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</si>
  <si>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</si>
  <si>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</si>
  <si>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</si>
  <si>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</si>
  <si>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</si>
  <si>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</si>
  <si>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</si>
  <si>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</si>
  <si>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</si>
  <si>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</si>
  <si>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</si>
  <si>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</si>
  <si>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</si>
  <si>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</si>
  <si>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</si>
  <si>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</si>
  <si>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</si>
  <si>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</si>
  <si>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</si>
  <si>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</si>
  <si>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</si>
  <si>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</si>
  <si>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</si>
  <si>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</si>
  <si>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</si>
  <si>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</si>
  <si>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</si>
  <si>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</si>
  <si>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</si>
  <si>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</si>
  <si>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</si>
  <si>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</si>
  <si>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</si>
  <si>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</si>
  <si>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</si>
  <si>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</si>
  <si>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</si>
  <si>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</si>
  <si>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</si>
  <si>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</si>
  <si>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</si>
  <si>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</si>
  <si>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</si>
  <si>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</si>
  <si>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</si>
  <si>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</si>
  <si>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</si>
  <si>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</si>
  <si>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</si>
  <si>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</si>
  <si>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</si>
  <si>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</si>
  <si>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</si>
  <si>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</si>
  <si>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</si>
  <si>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</si>
  <si>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</si>
  <si>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</si>
  <si>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</si>
  <si>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</si>
  <si>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</si>
  <si>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</si>
  <si>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</si>
  <si>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</si>
  <si>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</si>
  <si>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</si>
  <si>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</si>
  <si>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</si>
  <si>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</si>
  <si>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</si>
  <si>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</si>
  <si>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</si>
  <si>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</si>
  <si>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</si>
  <si>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</si>
  <si>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</si>
  <si>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</si>
  <si>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</si>
  <si>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</si>
  <si>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</si>
  <si>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</si>
  <si>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</si>
  <si>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</si>
  <si>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</si>
  <si>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</si>
  <si>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</si>
  <si>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</si>
  <si>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</si>
  <si>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</si>
  <si>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</si>
  <si>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</si>
  <si>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</si>
  <si>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</si>
  <si>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</si>
  <si>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</si>
  <si>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</si>
  <si>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</si>
  <si>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</si>
  <si>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</si>
  <si>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</si>
  <si>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</si>
  <si>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</si>
  <si>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</si>
  <si>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</si>
  <si>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</si>
  <si>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</si>
  <si>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</si>
  <si>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</si>
  <si>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</si>
  <si>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</si>
  <si>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</si>
  <si>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</si>
  <si>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</si>
  <si>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</si>
  <si>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</si>
  <si>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</si>
  <si>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</si>
  <si>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</si>
  <si>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</si>
  <si>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</si>
  <si>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</si>
  <si>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</si>
  <si>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</si>
  <si>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</si>
  <si>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</si>
  <si>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</si>
  <si>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</si>
  <si>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</si>
  <si>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</si>
  <si>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</si>
  <si>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</si>
  <si>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</si>
  <si>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</si>
  <si>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</si>
  <si>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</si>
  <si>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</si>
  <si>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</si>
  <si>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</si>
  <si>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</si>
  <si>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</si>
  <si>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</si>
  <si>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</si>
  <si>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</si>
  <si>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</si>
  <si>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</si>
  <si>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</si>
  <si>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</si>
  <si>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</si>
  <si>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</si>
  <si>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</si>
  <si>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</si>
  <si>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</si>
  <si>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</si>
  <si>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</si>
  <si>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</si>
  <si>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</si>
  <si>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</si>
  <si>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</si>
  <si>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</si>
  <si>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</si>
  <si>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</si>
  <si>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</si>
  <si>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</si>
  <si>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</si>
  <si>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</si>
  <si>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</si>
  <si>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</si>
  <si>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</si>
  <si>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</si>
  <si>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</si>
  <si>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</si>
  <si>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</si>
  <si>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</si>
  <si>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</si>
  <si>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</si>
  <si>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</si>
  <si>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</si>
  <si>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</si>
  <si>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</si>
  <si>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</si>
  <si>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</si>
  <si>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</si>
  <si>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</si>
  <si>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</si>
  <si>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</si>
  <si>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</si>
  <si>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</si>
  <si>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</si>
  <si>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</si>
  <si>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</si>
  <si>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</si>
  <si>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</si>
  <si>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</si>
  <si>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</si>
  <si>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</si>
  <si>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</si>
  <si>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</si>
  <si>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</si>
  <si>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</si>
  <si>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</si>
  <si>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</si>
  <si>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</si>
  <si>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</si>
  <si>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</si>
  <si>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</si>
  <si>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</si>
  <si>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</si>
  <si>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</si>
  <si>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</si>
  <si>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</si>
  <si>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</si>
  <si>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</si>
  <si>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</si>
  <si>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</si>
  <si>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</si>
  <si>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</si>
  <si>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</si>
  <si>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</si>
  <si>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</si>
  <si>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</si>
  <si>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</si>
  <si>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</si>
  <si>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</si>
  <si>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</si>
  <si>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</si>
  <si>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</si>
  <si>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</si>
  <si>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</si>
  <si>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</si>
  <si>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</si>
  <si>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</si>
  <si>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</si>
  <si>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</si>
  <si>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</si>
  <si>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</si>
  <si>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</si>
  <si>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</si>
  <si>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</si>
  <si>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</si>
  <si>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</si>
  <si>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</si>
  <si>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</si>
  <si>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</si>
  <si>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</si>
  <si>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</si>
  <si>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</si>
  <si>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</si>
  <si>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</si>
  <si>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</si>
  <si>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</si>
  <si>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</si>
  <si>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</si>
  <si>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</si>
  <si>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</si>
  <si>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</si>
  <si>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</si>
  <si>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</si>
  <si>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</si>
  <si>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</si>
  <si>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</si>
  <si>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</si>
  <si>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</si>
  <si>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</si>
  <si>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</si>
  <si>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</si>
  <si>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</si>
  <si>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</si>
  <si>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</si>
  <si>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</si>
  <si>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</si>
  <si>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</si>
  <si>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</si>
  <si>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</si>
  <si>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</si>
  <si>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</si>
  <si>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</si>
  <si>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</si>
  <si>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</si>
  <si>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</si>
  <si>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</si>
  <si>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</si>
  <si>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</si>
  <si>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</si>
  <si>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</si>
  <si>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</si>
  <si>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</si>
  <si>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</si>
  <si>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</si>
  <si>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</si>
  <si>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</si>
  <si>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</si>
  <si>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</si>
  <si>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</si>
  <si>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</si>
  <si>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</si>
  <si>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</si>
  <si>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</si>
  <si>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</si>
  <si>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</si>
  <si>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</si>
  <si>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</si>
  <si>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</si>
  <si>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</si>
  <si>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</si>
  <si>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</si>
  <si>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</si>
  <si>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</si>
  <si>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</si>
  <si>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</si>
  <si>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</si>
  <si>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</si>
  <si>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</si>
  <si>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</si>
  <si>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</si>
  <si>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</si>
  <si>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</si>
  <si>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</si>
  <si>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</si>
  <si>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</si>
  <si>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</si>
  <si>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</si>
  <si>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</si>
  <si>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</si>
  <si>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</si>
  <si>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</si>
  <si>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</si>
  <si>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</si>
  <si>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</si>
  <si>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</si>
  <si>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</si>
  <si>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</si>
  <si>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</si>
  <si>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</si>
  <si>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</si>
  <si>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</si>
  <si>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</si>
  <si>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</si>
  <si>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</si>
  <si>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</si>
  <si>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</si>
  <si>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</si>
  <si>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</si>
  <si>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</si>
  <si>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</si>
  <si>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</si>
  <si>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</si>
  <si>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</si>
  <si>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</si>
  <si>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</si>
  <si>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</si>
  <si>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</si>
  <si>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</si>
  <si>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</si>
  <si>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</si>
  <si>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</si>
  <si>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</si>
  <si>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</si>
  <si>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</si>
  <si>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</si>
  <si>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</si>
  <si>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</si>
  <si>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</si>
  <si>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</si>
  <si>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</si>
  <si>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</si>
  <si>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</si>
  <si>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</si>
  <si>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</si>
  <si>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</si>
  <si>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</si>
  <si>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</si>
  <si>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</si>
  <si>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</si>
  <si>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</si>
  <si>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</si>
  <si>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</si>
  <si>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</si>
  <si>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</si>
  <si>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</si>
  <si>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</si>
  <si>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</si>
  <si>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</si>
  <si>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</si>
  <si>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</si>
  <si>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</si>
  <si>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</si>
  <si>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</si>
  <si>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</si>
  <si>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</si>
  <si>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</si>
  <si>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</si>
  <si>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</si>
  <si>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</si>
  <si>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</si>
  <si>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</si>
  <si>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</si>
  <si>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</si>
  <si>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</si>
  <si>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</si>
  <si>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</si>
  <si>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</si>
  <si>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</si>
  <si>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</si>
  <si>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</si>
  <si>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</si>
  <si>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</si>
  <si>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</si>
  <si>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</si>
  <si>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</si>
  <si>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</si>
  <si>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</si>
  <si>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</si>
  <si>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</si>
  <si>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</si>
  <si>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</si>
  <si>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</si>
  <si>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</si>
  <si>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</si>
  <si>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</si>
  <si>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</si>
  <si>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</si>
  <si>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</si>
  <si>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</si>
  <si>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</si>
  <si>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</si>
  <si>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</si>
  <si>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</si>
  <si>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</si>
  <si>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</si>
  <si>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</si>
  <si>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</si>
  <si>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</si>
  <si>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</si>
  <si>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</si>
  <si>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</si>
  <si>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</si>
  <si>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</si>
  <si>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</si>
  <si>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</si>
  <si>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</si>
  <si>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</si>
  <si>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</si>
  <si>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</si>
  <si>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</si>
  <si>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</si>
  <si>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</si>
  <si>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</si>
  <si>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</si>
  <si>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</si>
  <si>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</si>
  <si>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</si>
  <si>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</si>
  <si>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</si>
  <si>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</si>
  <si>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</si>
  <si>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</si>
  <si>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</si>
  <si>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</si>
  <si>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</si>
  <si>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</si>
  <si>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</si>
  <si>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</si>
  <si>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</si>
  <si>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</si>
  <si>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</si>
  <si>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</si>
  <si>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</si>
  <si>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</si>
  <si>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</si>
  <si>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</si>
  <si>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</si>
  <si>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</si>
  <si>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</si>
  <si>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</si>
  <si>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</si>
  <si>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</si>
  <si>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</si>
  <si>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</si>
  <si>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</si>
  <si>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</si>
  <si>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</si>
  <si>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</si>
  <si>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</si>
  <si>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</si>
  <si>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</si>
  <si>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</si>
  <si>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</si>
  <si>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</si>
  <si>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</si>
  <si>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</si>
  <si>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</si>
  <si>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</si>
  <si>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</si>
  <si>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</si>
  <si>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</si>
  <si>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</si>
  <si>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</si>
  <si>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</si>
  <si>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</si>
  <si>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</si>
  <si>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</si>
  <si>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</si>
  <si>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</si>
  <si>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</si>
  <si>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</si>
  <si>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</si>
  <si>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</si>
  <si>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</si>
  <si>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</si>
  <si>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</si>
  <si>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</si>
  <si>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</si>
  <si>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</si>
  <si>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</si>
  <si>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</si>
  <si>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</si>
  <si>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</si>
  <si>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</si>
  <si>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</si>
  <si>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</si>
  <si>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</si>
  <si>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</si>
  <si>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</si>
  <si>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</si>
  <si>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</si>
  <si>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</si>
  <si>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</si>
  <si>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</si>
  <si>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</si>
  <si>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</si>
  <si>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</si>
  <si>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</si>
  <si>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</si>
  <si>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</si>
  <si>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</si>
  <si>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</si>
  <si>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</si>
  <si>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</si>
  <si>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</si>
  <si>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</si>
  <si>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</si>
  <si>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</si>
  <si>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</si>
  <si>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</si>
  <si>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</si>
  <si>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</si>
  <si>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</si>
  <si>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</si>
  <si>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</si>
  <si>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</si>
  <si>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</si>
  <si>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</si>
  <si>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</si>
  <si>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</si>
  <si>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</si>
  <si>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</si>
  <si>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</si>
  <si>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</si>
  <si>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</si>
  <si>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</si>
  <si>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</si>
  <si>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</si>
  <si>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</si>
  <si>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</si>
  <si>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</si>
  <si>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</si>
  <si>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</si>
  <si>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</si>
  <si>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</si>
  <si>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</si>
  <si>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</si>
  <si>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</si>
  <si>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</si>
  <si>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</si>
  <si>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</si>
  <si>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</si>
  <si>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</si>
  <si>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</si>
  <si>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</si>
  <si>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</si>
  <si>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</si>
  <si>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</si>
  <si>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</si>
  <si>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</si>
  <si>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</si>
  <si>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</si>
  <si>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</si>
  <si>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</si>
  <si>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</si>
  <si>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</si>
  <si>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</si>
  <si>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</si>
  <si>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</si>
  <si>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</si>
  <si>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</si>
  <si>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</si>
  <si>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</si>
  <si>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</si>
  <si>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</si>
  <si>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</si>
  <si>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</si>
  <si>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</si>
  <si>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</si>
  <si>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</si>
  <si>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</si>
  <si>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</si>
  <si>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</si>
  <si>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</si>
  <si>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</si>
  <si>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</si>
  <si>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</si>
  <si>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</si>
  <si>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</si>
  <si>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</si>
  <si>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</si>
  <si>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</si>
  <si>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</si>
  <si>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</si>
  <si>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</si>
  <si>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</si>
  <si>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</si>
  <si>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</si>
  <si>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</si>
  <si>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</si>
  <si>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</si>
  <si>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</si>
  <si>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</si>
  <si>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</si>
  <si>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</si>
  <si>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</si>
  <si>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</si>
  <si>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</si>
  <si>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</si>
  <si>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</si>
  <si>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</si>
  <si>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</si>
  <si>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</si>
  <si>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</si>
  <si>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</si>
  <si>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</si>
  <si>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</si>
  <si>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</si>
  <si>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</si>
  <si>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</si>
  <si>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</si>
  <si>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</si>
  <si>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</si>
  <si>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</si>
  <si>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</si>
  <si>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</si>
  <si>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</si>
  <si>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</si>
  <si>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</si>
  <si>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</si>
  <si>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</si>
  <si>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</si>
  <si>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</si>
  <si>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</si>
  <si>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</si>
  <si>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</si>
  <si>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</si>
  <si>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</si>
  <si>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</si>
  <si>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</si>
  <si>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</si>
  <si>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</si>
  <si>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</si>
  <si>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</si>
  <si>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</si>
  <si>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</si>
  <si>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</si>
  <si>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</si>
  <si>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</si>
  <si>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</si>
  <si>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</si>
  <si>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</si>
  <si>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</si>
  <si>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</si>
  <si>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</si>
  <si>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</si>
  <si>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</si>
  <si>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</si>
  <si>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</si>
  <si>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</si>
  <si>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</si>
  <si>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</si>
  <si>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</si>
  <si>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</si>
  <si>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</si>
  <si>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</si>
  <si>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</si>
  <si>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</si>
  <si>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</si>
  <si>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</si>
  <si>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</si>
  <si>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</si>
  <si>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</si>
  <si>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</si>
  <si>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</si>
  <si>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</si>
  <si>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</si>
  <si>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</si>
  <si>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</si>
  <si>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</si>
  <si>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</si>
  <si>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</si>
  <si>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</si>
  <si>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</si>
  <si>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</si>
  <si>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</si>
  <si>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</si>
  <si>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</si>
  <si>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</si>
  <si>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</si>
  <si>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</si>
  <si>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</si>
  <si>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</si>
  <si>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</si>
  <si>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</si>
  <si>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</si>
  <si>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</si>
  <si>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</si>
  <si>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</si>
  <si>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</si>
  <si>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</si>
  <si>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</si>
  <si>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</si>
  <si>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</si>
  <si>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</si>
  <si>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</si>
  <si>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</si>
  <si>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</si>
  <si>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</si>
  <si>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</si>
  <si>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</si>
  <si>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</si>
  <si>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</si>
  <si>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</si>
  <si>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</si>
  <si>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</si>
  <si>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</si>
  <si>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</si>
  <si>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</si>
  <si>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</si>
  <si>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</si>
  <si>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</si>
  <si>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</si>
  <si>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</si>
  <si>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</si>
  <si>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</si>
  <si>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</si>
  <si>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</si>
  <si>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</si>
  <si>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</si>
  <si>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</si>
  <si>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</si>
  <si>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</si>
  <si>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</si>
  <si>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</si>
  <si>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</si>
  <si>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</si>
  <si>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</si>
  <si>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</si>
  <si>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</si>
  <si>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</si>
  <si>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</si>
  <si>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</si>
  <si>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</si>
  <si>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</si>
  <si>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</si>
  <si>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</si>
  <si>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</si>
  <si>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</si>
  <si>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</si>
  <si>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</si>
  <si>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</si>
  <si>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</si>
  <si>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</si>
  <si>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</si>
  <si>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</si>
  <si>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</si>
  <si>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</si>
  <si>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</si>
  <si>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</si>
  <si>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</si>
  <si>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</si>
  <si>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</si>
  <si>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</si>
  <si>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</si>
  <si>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</si>
  <si>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</si>
  <si>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</si>
  <si>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</si>
  <si>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</si>
  <si>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</si>
  <si>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</si>
  <si>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</si>
  <si>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</si>
  <si>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</si>
  <si>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</si>
  <si>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</si>
  <si>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</si>
  <si>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</si>
  <si>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</si>
  <si>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</si>
  <si>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</si>
  <si>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</si>
  <si>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</si>
  <si>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</si>
  <si>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</si>
  <si>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</si>
  <si>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</si>
  <si>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</si>
  <si>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</si>
  <si>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</si>
  <si>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</si>
  <si>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</si>
  <si>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</si>
  <si>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</si>
  <si>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</si>
  <si>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</si>
  <si>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</si>
  <si>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</si>
  <si>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</si>
  <si>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</si>
  <si>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</si>
  <si>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</si>
  <si>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</si>
  <si>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</si>
  <si>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</si>
  <si>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</si>
  <si>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</si>
  <si>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</si>
  <si>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</si>
  <si>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</si>
  <si>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</si>
  <si>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</si>
  <si>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</si>
  <si>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</si>
  <si>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</si>
  <si>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</si>
  <si>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</si>
  <si>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</si>
  <si>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</si>
  <si>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</si>
  <si>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</si>
  <si>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</si>
  <si>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</si>
  <si>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</si>
  <si>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</si>
  <si>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</si>
  <si>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</si>
  <si>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</si>
  <si>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</si>
  <si>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</si>
  <si>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</si>
  <si>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</si>
  <si>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</si>
  <si>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</si>
  <si>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</si>
  <si>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</si>
  <si>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</si>
  <si>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</si>
  <si>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</si>
  <si>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</si>
  <si>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</si>
  <si>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</si>
  <si>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</si>
  <si>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</si>
  <si>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</si>
  <si>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</si>
  <si>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</si>
  <si>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</si>
  <si>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</si>
  <si>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</si>
  <si>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</si>
  <si>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</si>
  <si>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</si>
  <si>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</si>
  <si>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</si>
  <si>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</si>
  <si>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</si>
  <si>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</si>
  <si>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</si>
  <si>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</si>
  <si>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</si>
  <si>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</si>
  <si>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</si>
  <si>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</si>
  <si>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</si>
  <si>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</si>
  <si>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</si>
  <si>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</si>
  <si>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</si>
  <si>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</si>
  <si>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</si>
  <si>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</si>
  <si>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</si>
  <si>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</si>
  <si>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</si>
  <si>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</si>
  <si>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</si>
  <si>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</si>
  <si>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</si>
  <si>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</si>
  <si>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</si>
  <si>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</si>
  <si>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</si>
  <si>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</si>
  <si>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</si>
  <si>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</si>
  <si>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</si>
  <si>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</si>
  <si>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</si>
  <si>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</si>
  <si>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</si>
  <si>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</si>
  <si>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</si>
  <si>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</si>
  <si>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</si>
  <si>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</si>
  <si>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</si>
  <si>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</si>
  <si>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</si>
  <si>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</si>
  <si>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</si>
  <si>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</si>
  <si>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</si>
  <si>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</si>
  <si>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</si>
  <si>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</si>
  <si>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</si>
  <si>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</si>
  <si>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</si>
  <si>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</si>
  <si>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</si>
  <si>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</si>
  <si>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</si>
  <si>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</si>
  <si>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</si>
  <si>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</si>
  <si>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</si>
  <si>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</si>
  <si>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</si>
  <si>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</si>
  <si>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</si>
  <si>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</si>
  <si>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</si>
  <si>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</si>
  <si>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</si>
  <si>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</si>
  <si>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</si>
  <si>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</si>
  <si>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</si>
  <si>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</si>
  <si>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</si>
  <si>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</si>
  <si>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</si>
  <si>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</si>
  <si>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</si>
  <si>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</si>
  <si>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</si>
  <si>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</si>
  <si>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</si>
  <si>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</si>
  <si>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</si>
  <si>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</si>
  <si>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</si>
  <si>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</si>
  <si>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</si>
  <si>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</si>
  <si>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</si>
  <si>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</si>
  <si>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</si>
  <si>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</si>
  <si>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</si>
  <si>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</si>
  <si>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</si>
  <si>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</si>
  <si>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</si>
  <si>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</si>
  <si>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</si>
  <si>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</si>
  <si>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</si>
  <si>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</si>
  <si>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</si>
  <si>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</si>
  <si>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</si>
  <si>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</si>
  <si>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</si>
  <si>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</si>
  <si>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</si>
  <si>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</si>
  <si>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</si>
  <si>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</si>
  <si>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</si>
  <si>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</si>
  <si>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</si>
  <si>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</si>
  <si>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</si>
  <si>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</si>
  <si>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</si>
  <si>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</si>
  <si>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</si>
  <si>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</si>
  <si>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</si>
  <si>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</si>
  <si>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</si>
  <si>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</si>
  <si>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</si>
  <si>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</si>
  <si>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</si>
  <si>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</si>
  <si>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</si>
  <si>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</si>
  <si>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</si>
  <si>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</si>
  <si>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</si>
  <si>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</si>
  <si>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</si>
  <si>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</si>
  <si>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</si>
  <si>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</si>
  <si>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</si>
  <si>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</si>
  <si>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</si>
  <si>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</si>
  <si>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</si>
  <si>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</si>
  <si>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</si>
  <si>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</si>
  <si>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</si>
  <si>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</si>
  <si>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</si>
  <si>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</si>
  <si>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</si>
  <si>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</si>
  <si>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</si>
  <si>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</si>
  <si>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</si>
  <si>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</si>
  <si>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</si>
  <si>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</si>
  <si>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</si>
  <si>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</si>
  <si>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</si>
  <si>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</si>
  <si>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</si>
  <si>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</si>
  <si>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</si>
  <si>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</si>
  <si>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</si>
  <si>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</si>
  <si>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</si>
  <si>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</si>
  <si>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</si>
  <si>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</si>
  <si>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</si>
  <si>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</si>
  <si>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</si>
  <si>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</si>
  <si>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</si>
  <si>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</si>
  <si>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</si>
  <si>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</si>
  <si>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</si>
  <si>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</si>
  <si>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</si>
  <si>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</si>
  <si>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</si>
  <si>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</si>
  <si>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</si>
  <si>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</si>
  <si>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</si>
  <si>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</si>
  <si>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</si>
  <si>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</si>
  <si>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</si>
  <si>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</si>
  <si>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</si>
  <si>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</si>
  <si>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</si>
  <si>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</si>
  <si>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</si>
  <si>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</si>
  <si>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</si>
  <si>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</si>
  <si>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</si>
  <si>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</si>
  <si>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</si>
  <si>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</si>
  <si>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</si>
  <si>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</si>
  <si>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</si>
  <si>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</si>
  <si>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</si>
  <si>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</si>
  <si>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</si>
  <si>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</si>
  <si>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</si>
  <si>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</si>
  <si>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</si>
  <si>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</si>
  <si>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</si>
  <si>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</si>
  <si>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</si>
  <si>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</si>
  <si>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</si>
  <si>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</si>
  <si>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</si>
  <si>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</si>
  <si>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</si>
  <si>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</si>
  <si>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</si>
  <si>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</si>
  <si>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</si>
  <si>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</si>
  <si>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</si>
  <si>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</si>
  <si>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</si>
  <si>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</si>
  <si>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</si>
  <si>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</si>
  <si>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</si>
  <si>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</si>
  <si>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</si>
  <si>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</si>
  <si>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</si>
  <si>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</si>
  <si>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</si>
  <si>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</si>
  <si>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</si>
  <si>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</si>
  <si>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</si>
  <si>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</si>
  <si>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</si>
  <si>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</si>
  <si>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</si>
  <si>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</si>
  <si>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</si>
  <si>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</si>
  <si>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</si>
  <si>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</si>
  <si>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</si>
  <si>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</si>
  <si>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</si>
  <si>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</si>
  <si>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</si>
  <si>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</si>
  <si>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</si>
  <si>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</si>
  <si>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</si>
  <si>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</si>
  <si>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</si>
  <si>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</si>
  <si>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</si>
  <si>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</si>
  <si>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</si>
  <si>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</si>
  <si>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</si>
  <si>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</si>
  <si>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</si>
  <si>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</si>
  <si>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</si>
  <si>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</si>
  <si>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</si>
  <si>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</si>
  <si>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</si>
  <si>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</si>
  <si>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</si>
  <si>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</si>
  <si>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</si>
  <si>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</si>
  <si>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</si>
  <si>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</si>
  <si>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</si>
  <si>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</si>
  <si>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</si>
  <si>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</si>
  <si>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</si>
  <si>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</si>
  <si>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</si>
  <si>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</si>
  <si>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</si>
  <si>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</si>
  <si>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</si>
  <si>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</si>
  <si>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</si>
  <si>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</si>
  <si>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</si>
  <si>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</si>
  <si>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</si>
  <si>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</si>
  <si>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</si>
  <si>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</si>
  <si>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</si>
  <si>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</si>
  <si>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</si>
  <si>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</si>
  <si>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</si>
  <si>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</si>
  <si>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</si>
  <si>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</si>
  <si>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</si>
  <si>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</si>
  <si>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</si>
  <si>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</si>
  <si>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</si>
  <si>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</si>
  <si>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</si>
  <si>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</si>
  <si>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</si>
  <si>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</si>
  <si>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</si>
  <si>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</si>
  <si>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</si>
  <si>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</si>
  <si>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</si>
  <si>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</si>
  <si>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</si>
  <si>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</si>
  <si>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</si>
  <si>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</si>
  <si>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</si>
  <si>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</si>
  <si>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</si>
  <si>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</si>
  <si>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</si>
  <si>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</si>
  <si>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</si>
  <si>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</si>
  <si>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</si>
  <si>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</si>
  <si>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</si>
  <si>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</si>
  <si>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</si>
  <si>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</si>
  <si>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</si>
  <si>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</si>
  <si>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</si>
  <si>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</si>
  <si>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</si>
  <si>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</si>
  <si>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</si>
  <si>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</si>
  <si>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</si>
  <si>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</si>
  <si>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</si>
  <si>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</si>
  <si>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</si>
  <si>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</si>
  <si>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</si>
  <si>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</si>
  <si>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</si>
  <si>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</si>
  <si>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</si>
  <si>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</si>
  <si>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</si>
  <si>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</si>
  <si>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</si>
  <si>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</si>
  <si>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</si>
  <si>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</si>
  <si>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</si>
  <si>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</si>
  <si>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</si>
  <si>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</si>
  <si>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</si>
  <si>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</si>
  <si>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</si>
  <si>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</si>
  <si>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</si>
  <si>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</si>
  <si>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</si>
  <si>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</si>
  <si>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</si>
  <si>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</si>
  <si>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</si>
  <si>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</si>
  <si>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</si>
  <si>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</si>
  <si>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</si>
  <si>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</si>
  <si>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</si>
  <si>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</si>
  <si>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</si>
  <si>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</si>
  <si>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</si>
  <si>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</si>
  <si>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</si>
  <si>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</si>
  <si>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</si>
  <si>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</si>
  <si>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</si>
  <si>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</si>
  <si>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</si>
  <si>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</si>
  <si>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</si>
  <si>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</si>
  <si>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</si>
  <si>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</si>
  <si>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</si>
  <si>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</si>
  <si>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</si>
  <si>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</si>
  <si>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</si>
  <si>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</si>
  <si>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</si>
  <si>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</si>
  <si>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</si>
  <si>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</si>
  <si>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</si>
  <si>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</si>
  <si>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</si>
  <si>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</si>
  <si>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</si>
  <si>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</si>
  <si>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</si>
  <si>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</si>
  <si>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</si>
  <si>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</si>
  <si>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</si>
  <si>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</si>
  <si>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</si>
  <si>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</si>
  <si>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</si>
  <si>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</si>
  <si>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</si>
  <si>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</si>
  <si>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</si>
  <si>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</si>
  <si>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</si>
  <si>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</si>
  <si>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</si>
  <si>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</si>
  <si>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</si>
  <si>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</si>
  <si>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</si>
  <si>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</si>
  <si>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</si>
  <si>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</si>
  <si>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</si>
  <si>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</si>
  <si>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</si>
  <si>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</si>
  <si>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</si>
  <si>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</si>
  <si>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</si>
  <si>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</si>
  <si>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</si>
  <si>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</si>
  <si>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</si>
  <si>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</si>
  <si>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</si>
  <si>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</si>
  <si>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</si>
  <si>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</si>
  <si>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</si>
  <si>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</si>
  <si>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</si>
  <si>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</si>
  <si>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</si>
  <si>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</si>
  <si>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</si>
  <si>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</si>
  <si>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</si>
  <si>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</si>
  <si>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</si>
  <si>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</si>
  <si>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</si>
  <si>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</si>
  <si>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</si>
  <si>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</si>
  <si>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</si>
  <si>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</si>
  <si>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</si>
  <si>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</si>
  <si>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</si>
  <si>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</si>
  <si>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</si>
  <si>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</si>
  <si>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</si>
  <si>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</si>
  <si>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</si>
  <si>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</si>
  <si>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</si>
  <si>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</si>
  <si>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</si>
  <si>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</si>
  <si>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</si>
  <si>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</si>
  <si>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</si>
  <si>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</si>
  <si>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</si>
  <si>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</si>
  <si>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</si>
  <si>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</si>
  <si>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</si>
  <si>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</si>
  <si>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</si>
  <si>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</si>
  <si>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</si>
  <si>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</si>
  <si>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</si>
  <si>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</si>
  <si>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</si>
  <si>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</si>
  <si>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</si>
  <si>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</si>
  <si>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</si>
  <si>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</si>
  <si>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</si>
  <si>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</si>
  <si>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</si>
  <si>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</si>
  <si>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</si>
  <si>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</si>
  <si>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</si>
  <si>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</si>
  <si>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</si>
  <si>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</si>
  <si>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</si>
  <si>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</si>
  <si>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</si>
  <si>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</si>
  <si>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</si>
  <si>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</si>
  <si>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</si>
  <si>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</si>
  <si>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</si>
  <si>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</si>
  <si>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</si>
  <si>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</si>
  <si>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</si>
  <si>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</si>
  <si>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</si>
  <si>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</si>
  <si>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</si>
  <si>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</si>
  <si>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</si>
  <si>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</si>
  <si>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</si>
  <si>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</si>
  <si>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</si>
  <si>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</si>
  <si>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</si>
  <si>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</si>
  <si>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</si>
  <si>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</si>
  <si>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</si>
  <si>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</si>
  <si>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</si>
  <si>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</si>
  <si>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</si>
  <si>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</si>
  <si>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</si>
  <si>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</si>
  <si>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</si>
  <si>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</si>
  <si>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</si>
  <si>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</si>
  <si>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</si>
  <si>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</si>
  <si>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</si>
  <si>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</si>
  <si>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</si>
  <si>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</si>
  <si>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</si>
  <si>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</si>
  <si>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</si>
  <si>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</si>
  <si>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</si>
  <si>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</si>
  <si>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</si>
  <si>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</si>
  <si>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</si>
  <si>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</si>
  <si>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</si>
  <si>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</si>
  <si>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</si>
  <si>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</si>
  <si>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</si>
  <si>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</si>
  <si>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</si>
  <si>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</si>
  <si>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</si>
  <si>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</si>
  <si>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</si>
  <si>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</si>
  <si>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</si>
  <si>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</si>
  <si>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</si>
  <si>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</si>
  <si>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</si>
  <si>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</si>
  <si>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</si>
  <si>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</si>
  <si>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</si>
  <si>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</si>
  <si>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</si>
  <si>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</si>
  <si>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</si>
  <si>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</si>
  <si>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</si>
  <si>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</si>
  <si>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</si>
  <si>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</si>
  <si>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</si>
  <si>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</si>
  <si>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</si>
  <si>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</si>
  <si>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</si>
  <si>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</si>
  <si>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</si>
  <si>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</si>
  <si>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</si>
  <si>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</si>
  <si>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</si>
  <si>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</si>
  <si>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</si>
  <si>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</si>
  <si>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</si>
  <si>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</si>
  <si>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</si>
  <si>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</si>
  <si>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</si>
  <si>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</si>
  <si>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</si>
  <si>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</si>
  <si>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</si>
  <si>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</si>
  <si>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</si>
  <si>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</si>
  <si>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</si>
  <si>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</si>
  <si>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</si>
  <si>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</si>
  <si>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</si>
  <si>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</si>
  <si>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</si>
  <si>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</si>
  <si>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</si>
  <si>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</si>
  <si>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</si>
  <si>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</si>
  <si>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</si>
  <si>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</si>
  <si>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</si>
  <si>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</si>
  <si>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</si>
  <si>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</si>
  <si>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</si>
  <si>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</si>
  <si>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</si>
  <si>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</si>
  <si>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</si>
  <si>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</si>
  <si>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</si>
  <si>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</si>
  <si>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</si>
  <si>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</si>
  <si>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</si>
  <si>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</si>
  <si>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</si>
  <si>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</si>
  <si>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</si>
  <si>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</si>
  <si>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</si>
  <si>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</si>
  <si>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</si>
  <si>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</si>
  <si>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</si>
  <si>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</si>
  <si>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</si>
  <si>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</si>
  <si>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</si>
  <si>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</si>
  <si>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</si>
  <si>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</si>
  <si>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</si>
  <si>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</si>
  <si>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</si>
  <si>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</si>
  <si>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</si>
  <si>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</si>
  <si>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</si>
  <si>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</si>
  <si>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</si>
  <si>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</si>
  <si>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</si>
  <si>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</si>
  <si>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</si>
  <si>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</si>
  <si>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</si>
  <si>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</si>
  <si>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</si>
  <si>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</si>
  <si>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</si>
  <si>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</si>
  <si>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</si>
  <si>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</si>
  <si>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</si>
  <si>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</si>
  <si>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</si>
  <si>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</si>
  <si>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</si>
  <si>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</si>
  <si>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</si>
  <si>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</si>
  <si>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</si>
  <si>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</si>
  <si>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</si>
  <si>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</si>
  <si>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</si>
  <si>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</si>
  <si>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</si>
  <si>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</si>
  <si>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</si>
  <si>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</si>
  <si>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</si>
  <si>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</si>
  <si>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</si>
  <si>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</si>
  <si>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</si>
  <si>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</si>
  <si>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</si>
  <si>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</si>
  <si>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</si>
  <si>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</si>
  <si>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</si>
  <si>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</si>
  <si>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</si>
  <si>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</si>
  <si>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</si>
  <si>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</si>
  <si>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</si>
  <si>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</si>
  <si>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</si>
  <si>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</si>
  <si>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</si>
  <si>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</si>
  <si>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</si>
  <si>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</si>
  <si>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</si>
  <si>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</si>
  <si>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</si>
  <si>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</si>
  <si>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</si>
  <si>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</si>
  <si>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</si>
  <si>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</si>
  <si>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</si>
  <si>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</si>
  <si>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</si>
  <si>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</si>
  <si>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</si>
  <si>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</si>
  <si>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</si>
  <si>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</si>
  <si>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</si>
  <si>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</si>
  <si>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</si>
  <si>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</si>
  <si>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</si>
  <si>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</si>
  <si>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</si>
  <si>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</si>
  <si>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</si>
  <si>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</si>
  <si>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</si>
  <si>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</si>
  <si>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</si>
  <si>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</si>
  <si>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</si>
  <si>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</si>
  <si>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</si>
  <si>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</si>
  <si>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</si>
  <si>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</si>
  <si>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</si>
  <si>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</si>
  <si>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</si>
  <si>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</si>
  <si>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</si>
  <si>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</si>
  <si>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</si>
  <si>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</si>
  <si>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</si>
  <si>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</si>
  <si>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</si>
  <si>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</si>
  <si>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</si>
  <si>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</si>
  <si>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</si>
  <si>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</si>
  <si>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</si>
  <si>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</si>
  <si>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</si>
  <si>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</si>
  <si>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</si>
  <si>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</si>
  <si>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</si>
  <si>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</si>
  <si>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</si>
  <si>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</si>
  <si>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</si>
  <si>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</si>
  <si>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</si>
  <si>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</si>
  <si>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</si>
  <si>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</si>
  <si>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</si>
  <si>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</si>
  <si>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</si>
  <si>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</si>
  <si>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</si>
  <si>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</si>
  <si>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</si>
  <si>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</si>
  <si>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</si>
  <si>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</si>
  <si>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</si>
  <si>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</si>
  <si>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</si>
  <si>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</si>
  <si>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</si>
  <si>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</si>
  <si>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</si>
  <si>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</si>
  <si>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</si>
  <si>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</si>
  <si>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</si>
  <si>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</si>
  <si>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</si>
  <si>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</si>
  <si>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</si>
  <si>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</si>
  <si>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</si>
  <si>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</si>
  <si>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</si>
  <si>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</si>
  <si>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</si>
  <si>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</si>
  <si>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</si>
  <si>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</si>
  <si>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</si>
  <si>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</si>
  <si>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</si>
  <si>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</si>
  <si>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</si>
  <si>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</si>
  <si>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</si>
  <si>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</si>
  <si>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</si>
  <si>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</si>
  <si>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</si>
  <si>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</si>
  <si>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</si>
  <si>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</si>
  <si>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</si>
  <si>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</si>
  <si>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</si>
  <si>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</si>
  <si>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</si>
  <si>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</si>
  <si>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</si>
  <si>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</si>
  <si>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</si>
  <si>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</si>
  <si>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</si>
  <si>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</si>
  <si>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</si>
  <si>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</si>
  <si>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</si>
  <si>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</si>
  <si>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</si>
  <si>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</si>
  <si>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</si>
  <si>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</si>
  <si>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</si>
  <si>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</si>
  <si>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</si>
  <si>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</si>
  <si>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</si>
  <si>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</si>
  <si>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</si>
  <si>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</si>
  <si>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</si>
  <si>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</si>
  <si>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</si>
  <si>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</si>
  <si>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</si>
  <si>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</si>
  <si>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</si>
  <si>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</si>
  <si>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</si>
  <si>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</si>
  <si>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</si>
  <si>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</si>
  <si>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</si>
  <si>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</si>
  <si>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</si>
  <si>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</si>
  <si>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</si>
  <si>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</si>
  <si>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</si>
  <si>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</si>
  <si>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</si>
  <si>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</si>
  <si>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</si>
  <si>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</si>
  <si>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</si>
  <si>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</si>
  <si>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</si>
  <si>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</si>
  <si>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</si>
  <si>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</si>
  <si>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</si>
  <si>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</si>
  <si>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</si>
  <si>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</si>
  <si>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</si>
  <si>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</si>
  <si>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</si>
  <si>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</si>
  <si>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</si>
  <si>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</si>
  <si>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</si>
  <si>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</si>
  <si>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</si>
  <si>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</si>
  <si>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</si>
  <si>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</si>
  <si>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</si>
  <si>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</si>
  <si>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</si>
  <si>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</si>
  <si>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</si>
  <si>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</si>
  <si>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</si>
  <si>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</si>
  <si>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</si>
  <si>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</si>
  <si>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</si>
  <si>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</si>
  <si>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</si>
  <si>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</si>
  <si>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</si>
  <si>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</si>
  <si>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</si>
  <si>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</si>
  <si>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</si>
  <si>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</si>
  <si>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</si>
  <si>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</si>
  <si>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</si>
  <si>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</si>
  <si>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</si>
  <si>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</si>
  <si>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</si>
  <si>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</si>
  <si>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</si>
  <si>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</si>
  <si>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</si>
  <si>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</si>
  <si>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</si>
  <si>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</si>
  <si>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</si>
  <si>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</si>
  <si>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</si>
  <si>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</si>
  <si>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</si>
  <si>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</si>
  <si>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</si>
  <si>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</si>
  <si>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</si>
  <si>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</si>
  <si>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</si>
  <si>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</si>
  <si>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</si>
  <si>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</si>
  <si>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</si>
  <si>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</si>
  <si>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</si>
  <si>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</si>
  <si>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</si>
  <si>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</si>
  <si>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</si>
  <si>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</si>
  <si>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</si>
  <si>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</si>
  <si>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</si>
  <si>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</si>
  <si>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</si>
  <si>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</si>
  <si>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</si>
  <si>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</si>
  <si>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</si>
  <si>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</si>
  <si>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</si>
  <si>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</si>
  <si>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</si>
  <si>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</si>
  <si>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</si>
  <si>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</si>
  <si>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</si>
  <si>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</si>
  <si>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</si>
  <si>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</si>
  <si>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</si>
  <si>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</si>
  <si>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</si>
  <si>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</si>
  <si>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</si>
  <si>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</si>
  <si>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</si>
  <si>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</si>
  <si>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</si>
  <si>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</si>
  <si>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</si>
  <si>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</si>
  <si>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</si>
  <si>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</si>
  <si>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</si>
  <si>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</si>
  <si>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</si>
  <si>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</si>
  <si>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</si>
  <si>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</si>
  <si>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</si>
  <si>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</si>
  <si>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</si>
  <si>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</si>
  <si>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</si>
  <si>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</si>
  <si>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</si>
  <si>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</si>
  <si>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</si>
  <si>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</si>
  <si>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</si>
  <si>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</si>
  <si>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</si>
  <si>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</si>
  <si>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</si>
  <si>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</si>
  <si>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</si>
  <si>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</si>
  <si>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</si>
  <si>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</si>
  <si>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</si>
  <si>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</si>
  <si>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</si>
  <si>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</si>
  <si>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</si>
  <si>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</si>
  <si>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</si>
  <si>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</si>
  <si>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</si>
  <si>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</si>
  <si>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</si>
  <si>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</si>
  <si>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</si>
  <si>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</si>
  <si>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</si>
  <si>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</si>
  <si>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</si>
  <si>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</si>
  <si>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</si>
  <si>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</si>
  <si>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</si>
  <si>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</si>
  <si>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</si>
  <si>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</si>
  <si>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</si>
  <si>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</si>
  <si>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</si>
  <si>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</si>
  <si>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</si>
  <si>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</si>
  <si>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</si>
  <si>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</si>
  <si>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</si>
  <si>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</si>
  <si>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</si>
  <si>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</si>
  <si>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</si>
  <si>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</si>
  <si>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</si>
  <si>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</si>
  <si>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</si>
  <si>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</si>
  <si>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</si>
  <si>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</si>
  <si>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</si>
  <si>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</si>
  <si>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</si>
  <si>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</si>
  <si>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</si>
  <si>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</si>
  <si>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</si>
  <si>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</si>
  <si>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</si>
  <si>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</si>
  <si>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</si>
  <si>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</si>
  <si>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</si>
  <si>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</si>
  <si>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</si>
  <si>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</si>
  <si>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</si>
  <si>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</si>
  <si>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</si>
  <si>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</si>
  <si>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</si>
  <si>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</si>
  <si>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</si>
  <si>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</si>
  <si>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</si>
  <si>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</si>
  <si>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</si>
  <si>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</si>
  <si>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</si>
  <si>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</si>
  <si>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</si>
  <si>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</si>
  <si>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</si>
  <si>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</si>
  <si>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</si>
  <si>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</si>
  <si>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</si>
  <si>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</si>
  <si>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</si>
  <si>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</si>
  <si>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</si>
  <si>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</si>
  <si>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</si>
  <si>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</si>
  <si>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</si>
  <si>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</si>
  <si>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</si>
  <si>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</si>
  <si>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</si>
  <si>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</si>
  <si>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</si>
  <si>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</si>
  <si>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</si>
  <si>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</si>
  <si>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</si>
  <si>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</si>
  <si>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</si>
  <si>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</si>
  <si>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</si>
  <si>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</si>
  <si>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</si>
  <si>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</si>
  <si>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</si>
  <si>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</si>
  <si>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</si>
  <si>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</si>
  <si>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</si>
  <si>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</si>
  <si>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</si>
  <si>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</si>
  <si>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</si>
  <si>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</si>
  <si>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</si>
  <si>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</si>
  <si>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</si>
  <si>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</si>
  <si>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</si>
  <si>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</si>
  <si>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</si>
  <si>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</si>
  <si>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</si>
  <si>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</si>
  <si>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</si>
  <si>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</si>
  <si>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</si>
  <si>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</si>
  <si>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</si>
  <si>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</si>
  <si>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</si>
  <si>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</si>
  <si>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</si>
  <si>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</si>
  <si>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</si>
  <si>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</si>
  <si>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</si>
  <si>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</si>
  <si>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</si>
  <si>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</si>
  <si>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</si>
  <si>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</si>
  <si>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</si>
  <si>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</si>
  <si>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</si>
  <si>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</si>
  <si>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</si>
  <si>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</si>
  <si>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</si>
  <si>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</si>
  <si>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</si>
  <si>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</si>
  <si>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</si>
  <si>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</si>
  <si>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</si>
  <si>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</si>
  <si>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</si>
  <si>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</si>
  <si>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</si>
  <si>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</si>
  <si>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</si>
  <si>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</si>
  <si>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</si>
  <si>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</si>
  <si>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</si>
  <si>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</si>
  <si>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</si>
  <si>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</si>
  <si>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</si>
  <si>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</si>
  <si>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</si>
  <si>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</si>
  <si>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</si>
  <si>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</si>
  <si>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</si>
  <si>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</si>
  <si>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</si>
  <si>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</si>
  <si>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</si>
  <si>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</si>
  <si>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</si>
  <si>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</si>
  <si>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</si>
  <si>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</si>
  <si>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</si>
  <si>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</si>
  <si>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</si>
  <si>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</si>
  <si>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</si>
  <si>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</si>
  <si>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</si>
  <si>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</si>
  <si>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</si>
  <si>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</si>
  <si>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</si>
  <si>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</si>
  <si>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</si>
  <si>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</si>
  <si>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</si>
  <si>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</si>
  <si>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</si>
  <si>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</si>
  <si>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</si>
  <si>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</si>
  <si>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</si>
  <si>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</si>
  <si>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</si>
  <si>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</si>
  <si>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</si>
  <si>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</si>
  <si>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</si>
  <si>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</si>
  <si>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</si>
  <si>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</si>
  <si>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</si>
  <si>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</si>
  <si>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</si>
  <si>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</si>
  <si>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</si>
  <si>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</si>
  <si>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</si>
  <si>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</si>
  <si>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</si>
  <si>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</si>
  <si>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</si>
  <si>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</si>
  <si>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</si>
  <si>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</si>
  <si>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</si>
  <si>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</si>
  <si>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</si>
  <si>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</si>
  <si>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</si>
  <si>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</si>
  <si>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</si>
  <si>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</si>
  <si>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</si>
  <si>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</si>
  <si>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</si>
  <si>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</si>
  <si>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</si>
  <si>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</si>
  <si>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</si>
  <si>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</si>
  <si>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</si>
  <si>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</si>
  <si>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</si>
  <si>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</si>
  <si>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</si>
  <si>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</si>
  <si>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</si>
  <si>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</si>
  <si>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</si>
  <si>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</si>
  <si>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</si>
  <si>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</si>
  <si>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</si>
  <si>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</si>
  <si>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</si>
  <si>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</si>
  <si>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</si>
  <si>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</si>
  <si>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</si>
  <si>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</si>
  <si>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</si>
  <si>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</si>
  <si>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</si>
  <si>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</si>
  <si>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</si>
  <si>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</si>
  <si>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</si>
  <si>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</si>
  <si>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</si>
  <si>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</si>
  <si>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</si>
  <si>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</si>
  <si>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</si>
  <si>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</si>
  <si>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</si>
  <si>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</si>
  <si>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</si>
  <si>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</si>
  <si>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</si>
  <si>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</si>
  <si>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</si>
  <si>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</si>
  <si>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</si>
  <si>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</si>
  <si>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</si>
  <si>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</si>
  <si>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</si>
  <si>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</si>
  <si>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</si>
  <si>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</si>
  <si>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</si>
  <si>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</si>
  <si>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</si>
  <si>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</si>
  <si>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</si>
  <si>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</si>
  <si>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</si>
  <si>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</si>
  <si>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</si>
  <si>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</si>
  <si>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</si>
  <si>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</si>
  <si>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</si>
  <si>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</si>
  <si>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</si>
  <si>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</si>
  <si>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</si>
  <si>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</si>
  <si>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</si>
  <si>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</si>
  <si>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</si>
  <si>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</si>
  <si>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</si>
  <si>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</si>
  <si>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</si>
  <si>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</si>
  <si>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</si>
  <si>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</si>
  <si>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</si>
  <si>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</si>
  <si>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</si>
  <si>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</si>
  <si>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</si>
  <si>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</si>
  <si>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</si>
  <si>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</si>
  <si>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</si>
  <si>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</si>
  <si>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</si>
  <si>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</si>
  <si>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</si>
  <si>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</si>
  <si>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</si>
  <si>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</si>
  <si>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</si>
  <si>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</si>
  <si>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</si>
  <si>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</si>
  <si>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</si>
  <si>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</si>
  <si>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</si>
  <si>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</si>
  <si>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</si>
  <si>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</si>
  <si>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</si>
  <si>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</si>
  <si>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</si>
  <si>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</si>
  <si>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</si>
  <si>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</si>
  <si>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</si>
  <si>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</si>
  <si>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</si>
  <si>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</si>
  <si>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</si>
  <si>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</si>
  <si>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</si>
  <si>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</si>
  <si>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</si>
  <si>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</si>
  <si>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</si>
  <si>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</si>
  <si>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</si>
  <si>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</si>
  <si>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</si>
  <si>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</si>
  <si>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</si>
  <si>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</si>
  <si>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</si>
  <si>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</si>
  <si>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</si>
  <si>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</si>
  <si>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</si>
  <si>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</si>
  <si>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</si>
  <si>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</si>
  <si>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</si>
  <si>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</si>
  <si>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</si>
  <si>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</si>
  <si>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</si>
  <si>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</si>
  <si>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</si>
  <si>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</si>
  <si>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</si>
  <si>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</si>
  <si>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</si>
  <si>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</si>
  <si>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</si>
  <si>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</si>
  <si>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</si>
  <si>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</si>
  <si>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</si>
  <si>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</si>
  <si>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</si>
  <si>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</si>
  <si>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</si>
  <si>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</si>
  <si>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</si>
  <si>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</si>
  <si>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</si>
  <si>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</si>
  <si>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</si>
  <si>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</si>
  <si>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</si>
  <si>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</si>
  <si>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</si>
  <si>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</si>
  <si>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</si>
  <si>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</si>
  <si>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</si>
  <si>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</si>
  <si>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</si>
  <si>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</si>
  <si>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</si>
  <si>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</si>
  <si>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</si>
  <si>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</si>
  <si>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</si>
  <si>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</si>
  <si>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</si>
  <si>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</si>
  <si>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</si>
  <si>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</si>
  <si>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</si>
  <si>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</si>
  <si>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</si>
  <si>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</si>
  <si>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</si>
  <si>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</si>
  <si>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</si>
  <si>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</si>
  <si>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</si>
  <si>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</si>
  <si>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</si>
  <si>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</si>
  <si>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</si>
  <si>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</si>
  <si>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</si>
  <si>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</si>
  <si>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</si>
  <si>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</si>
  <si>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</si>
  <si>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</si>
  <si>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</si>
  <si>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</si>
  <si>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</si>
  <si>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</si>
  <si>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</si>
  <si>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</si>
  <si>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</si>
  <si>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</si>
  <si>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</si>
  <si>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</si>
  <si>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</si>
  <si>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</si>
  <si>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</si>
  <si>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</si>
  <si>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</si>
  <si>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</si>
  <si>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</si>
  <si>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</si>
  <si>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</si>
  <si>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</si>
  <si>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</si>
  <si>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</si>
  <si>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</si>
  <si>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</si>
  <si>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</si>
  <si>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</si>
  <si>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</si>
  <si>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</si>
  <si>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</si>
  <si>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</si>
  <si>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</si>
  <si>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</si>
  <si>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</si>
  <si>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</si>
  <si>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</si>
  <si>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</si>
  <si>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</si>
  <si>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</si>
  <si>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</si>
  <si>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</si>
  <si>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</si>
  <si>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</si>
  <si>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</si>
  <si>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</si>
  <si>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</si>
  <si>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</si>
  <si>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</si>
  <si>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</si>
  <si>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</si>
  <si>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</si>
  <si>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</si>
  <si>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</si>
  <si>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</si>
  <si>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</si>
  <si>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</si>
  <si>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</si>
  <si>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</si>
  <si>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</si>
  <si>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</si>
  <si>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</si>
  <si>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</si>
  <si>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</si>
  <si>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</si>
  <si>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</si>
  <si>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</si>
  <si>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</si>
  <si>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</si>
  <si>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</si>
  <si>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</si>
  <si>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</si>
  <si>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</si>
  <si>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</si>
  <si>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</si>
  <si>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</si>
  <si>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</si>
  <si>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</si>
  <si>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</si>
  <si>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</si>
  <si>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</si>
  <si>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</si>
  <si>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</si>
  <si>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</si>
  <si>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</si>
  <si>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</si>
  <si>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</si>
  <si>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</si>
  <si>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</si>
  <si>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</si>
  <si>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</si>
  <si>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</si>
  <si>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</si>
  <si>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</si>
  <si>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</si>
  <si>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</si>
  <si>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</si>
  <si>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</si>
  <si>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</si>
  <si>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</si>
  <si>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</si>
  <si>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</si>
  <si>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</si>
  <si>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</si>
  <si>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</si>
  <si>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</si>
  <si>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</si>
  <si>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</si>
  <si>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</si>
  <si>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</si>
  <si>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</si>
  <si>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</si>
  <si>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</si>
  <si>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</si>
  <si>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</si>
  <si>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</si>
  <si>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</si>
  <si>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</si>
  <si>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</si>
  <si>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</si>
  <si>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</si>
  <si>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</si>
  <si>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</si>
  <si>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</si>
  <si>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</si>
  <si>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</si>
  <si>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</si>
  <si>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</si>
  <si>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</si>
  <si>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</si>
  <si>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</si>
  <si>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</si>
  <si>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</si>
  <si>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</si>
  <si>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</si>
  <si>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</si>
  <si>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</si>
  <si>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</si>
  <si>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</si>
  <si>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</si>
  <si>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</si>
  <si>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</si>
  <si>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</si>
  <si>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</si>
  <si>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</si>
  <si>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</si>
  <si>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</si>
  <si>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</si>
  <si>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</si>
  <si>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</si>
  <si>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</si>
  <si>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</si>
  <si>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</si>
  <si>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</si>
  <si>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</si>
  <si>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</si>
  <si>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</si>
  <si>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</si>
  <si>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</si>
  <si>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</si>
  <si>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</si>
  <si>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</si>
  <si>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</si>
  <si>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</si>
  <si>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</si>
  <si>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</si>
  <si>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</si>
  <si>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</si>
  <si>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</si>
  <si>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</si>
  <si>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</si>
  <si>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</si>
  <si>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</si>
  <si>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</si>
  <si>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</si>
  <si>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</si>
  <si>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</si>
  <si>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</si>
  <si>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</si>
  <si>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</si>
  <si>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</si>
  <si>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</si>
  <si>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</si>
  <si>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</si>
  <si>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</si>
  <si>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</si>
  <si>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</si>
  <si>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</si>
  <si>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</si>
  <si>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</si>
  <si>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</si>
  <si>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</si>
  <si>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</si>
  <si>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</si>
  <si>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</si>
  <si>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</si>
  <si>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</si>
  <si>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</si>
  <si>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</si>
  <si>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</si>
  <si>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</si>
  <si>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</si>
  <si>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</si>
  <si>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</si>
  <si>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</si>
  <si>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</si>
  <si>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</si>
  <si>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</si>
  <si>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</si>
  <si>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</si>
  <si>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</si>
  <si>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</si>
  <si>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</si>
  <si>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</si>
  <si>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</si>
  <si>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</si>
  <si>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</si>
  <si>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</si>
  <si>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</si>
  <si>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</si>
  <si>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</si>
  <si>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</si>
  <si>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</si>
  <si>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</si>
  <si>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</si>
  <si>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</si>
  <si>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</si>
  <si>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</si>
  <si>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</si>
  <si>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</si>
  <si>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</si>
  <si>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</si>
  <si>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</si>
  <si>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</si>
  <si>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</si>
  <si>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</si>
  <si>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</si>
  <si>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</si>
  <si>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</si>
  <si>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</si>
  <si>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</si>
  <si>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</si>
  <si>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</si>
  <si>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</si>
  <si>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</si>
  <si>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</si>
  <si>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</si>
  <si>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</si>
  <si>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</si>
  <si>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</si>
  <si>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</si>
  <si>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</si>
  <si>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</si>
  <si>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</si>
  <si>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</si>
  <si>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</si>
  <si>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</si>
  <si>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</si>
  <si>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</si>
  <si>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</si>
  <si>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</si>
  <si>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</si>
  <si>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</si>
  <si>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</si>
  <si>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</si>
  <si>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</si>
  <si>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</si>
  <si>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</si>
  <si>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</si>
  <si>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</si>
  <si>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</si>
  <si>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</si>
  <si>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</si>
  <si>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</si>
  <si>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</si>
  <si>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</si>
  <si>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</si>
  <si>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</si>
  <si>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</si>
  <si>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</si>
  <si>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</si>
  <si>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</si>
  <si>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</si>
  <si>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</si>
  <si>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</si>
  <si>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</si>
  <si>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</si>
  <si>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</si>
  <si>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</si>
  <si>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</si>
  <si>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</si>
  <si>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</si>
  <si>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</si>
  <si>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</si>
  <si>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</si>
  <si>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</si>
  <si>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</si>
  <si>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</si>
  <si>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</si>
  <si>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</si>
  <si>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</si>
  <si>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</si>
  <si>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</si>
  <si>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</si>
  <si>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</si>
  <si>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</si>
  <si>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</si>
  <si>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</si>
  <si>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</si>
  <si>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</si>
  <si>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</si>
  <si>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</si>
  <si>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</si>
  <si>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</si>
  <si>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</si>
  <si>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</si>
  <si>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</si>
  <si>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</si>
  <si>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</si>
  <si>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</si>
  <si>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</si>
  <si>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</si>
  <si>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</si>
  <si>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</si>
  <si>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</si>
  <si>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</si>
  <si>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</si>
  <si>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</si>
  <si>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</si>
  <si>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</si>
  <si>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</si>
  <si>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</si>
  <si>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</si>
  <si>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</si>
  <si>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</si>
  <si>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</si>
  <si>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</si>
  <si>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</si>
  <si>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</si>
  <si>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</si>
  <si>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</si>
  <si>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</si>
  <si>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</si>
  <si>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</si>
  <si>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</si>
  <si>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</si>
  <si>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</si>
  <si>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</si>
  <si>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</si>
  <si>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</si>
  <si>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</si>
  <si>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</si>
  <si>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</si>
  <si>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</si>
  <si>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</si>
  <si>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</si>
  <si>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</si>
  <si>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</si>
  <si>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</si>
  <si>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</si>
  <si>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</si>
  <si>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</si>
  <si>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</si>
  <si>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</si>
  <si>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</si>
  <si>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</si>
  <si>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</si>
  <si>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</si>
  <si>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</si>
  <si>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</si>
  <si>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</si>
  <si>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</si>
  <si>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</si>
  <si>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</si>
  <si>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</si>
  <si>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</si>
  <si>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</si>
  <si>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</si>
  <si>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</si>
  <si>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</si>
  <si>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</si>
  <si>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</si>
  <si>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</si>
  <si>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</si>
  <si>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</si>
  <si>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</si>
  <si>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</si>
  <si>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</si>
  <si>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</si>
  <si>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</si>
  <si>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</si>
  <si>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</si>
  <si>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</si>
  <si>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</si>
  <si>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</si>
  <si>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</si>
  <si>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</si>
  <si>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</si>
  <si>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</si>
  <si>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</si>
  <si>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</si>
  <si>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</si>
  <si>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</si>
  <si>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</si>
  <si>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</si>
  <si>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</si>
  <si>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</si>
  <si>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</si>
  <si>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</si>
  <si>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</si>
  <si>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</si>
  <si>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</si>
  <si>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</si>
  <si>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</si>
  <si>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</si>
  <si>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</si>
  <si>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</si>
  <si>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</si>
  <si>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</si>
  <si>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</si>
  <si>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</si>
  <si>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</si>
  <si>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</si>
  <si>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</si>
  <si>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</si>
  <si>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</si>
  <si>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</si>
  <si>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</si>
  <si>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</si>
  <si>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</si>
  <si>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</si>
  <si>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</si>
  <si>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</si>
  <si>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</si>
  <si>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</si>
  <si>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</si>
  <si>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</si>
  <si>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</si>
  <si>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</si>
  <si>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</si>
  <si>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</si>
  <si>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</si>
  <si>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</si>
  <si>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</si>
  <si>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</si>
  <si>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</si>
  <si>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</si>
  <si>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</si>
  <si>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</si>
  <si>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</si>
  <si>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</si>
  <si>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</si>
  <si>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</si>
  <si>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</si>
  <si>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</si>
  <si>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</si>
  <si>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</si>
  <si>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</si>
  <si>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</si>
  <si>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</si>
  <si>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</si>
  <si>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</si>
  <si>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</si>
  <si>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</si>
  <si>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</si>
  <si>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</si>
  <si>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</si>
  <si>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</si>
  <si>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</si>
  <si>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</si>
  <si>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</si>
  <si>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</si>
  <si>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</si>
  <si>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</si>
  <si>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</si>
  <si>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</si>
  <si>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</si>
  <si>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</si>
  <si>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</si>
  <si>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</si>
  <si>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</si>
  <si>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</si>
  <si>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</si>
  <si>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</si>
  <si>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</si>
  <si>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</si>
  <si>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</si>
  <si>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</si>
  <si>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</si>
  <si>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</si>
  <si>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</si>
  <si>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</si>
  <si>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</si>
  <si>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</si>
  <si>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</si>
  <si>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</si>
  <si>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</si>
  <si>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</si>
  <si>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</si>
  <si>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</si>
  <si>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</si>
  <si>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</si>
  <si>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</si>
  <si>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</si>
  <si>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</si>
  <si>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</si>
  <si>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</si>
  <si>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</si>
  <si>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</si>
  <si>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</si>
  <si>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</si>
  <si>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</si>
  <si>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</si>
  <si>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</si>
  <si>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</si>
  <si>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</si>
  <si>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</si>
  <si>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</si>
  <si>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</si>
  <si>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</si>
  <si>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</si>
  <si>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</si>
  <si>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</si>
  <si>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</si>
  <si>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</si>
  <si>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</si>
  <si>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</si>
  <si>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</si>
  <si>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</si>
  <si>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</si>
  <si>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</si>
  <si>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</si>
  <si>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</si>
  <si>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</si>
  <si>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</si>
  <si>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</si>
  <si>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</si>
  <si>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</si>
  <si>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</si>
  <si>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</si>
  <si>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</si>
  <si>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</si>
  <si>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</si>
  <si>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</si>
  <si>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</si>
  <si>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</si>
  <si>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</si>
  <si>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</si>
  <si>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</si>
  <si>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</si>
  <si>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</si>
  <si>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</si>
  <si>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</si>
  <si>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</si>
  <si>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</si>
  <si>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</si>
  <si>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</si>
  <si>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</si>
  <si>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</si>
  <si>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</si>
  <si>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</si>
  <si>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</si>
  <si>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</si>
  <si>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</si>
  <si>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</si>
  <si>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</si>
  <si>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</si>
  <si>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</si>
  <si>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</si>
  <si>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</si>
  <si>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</si>
  <si>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</si>
  <si>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</si>
  <si>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</si>
  <si>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</si>
  <si>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</si>
  <si>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</si>
  <si>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</si>
  <si>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</si>
  <si>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</si>
  <si>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</si>
  <si>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</si>
  <si>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</si>
  <si>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</si>
  <si>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</si>
  <si>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</si>
  <si>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</si>
  <si>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</si>
  <si>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</si>
  <si>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</si>
  <si>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</si>
  <si>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</si>
  <si>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</si>
  <si>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</si>
  <si>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</si>
  <si>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</si>
  <si>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</si>
  <si>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</si>
  <si>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</si>
  <si>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</si>
  <si>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</si>
  <si>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</si>
  <si>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</si>
  <si>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</si>
  <si>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</si>
  <si>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</si>
  <si>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</si>
  <si>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</si>
  <si>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</si>
  <si>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</si>
  <si>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</si>
  <si>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</si>
  <si>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</si>
  <si>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</si>
  <si>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</si>
  <si>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</si>
  <si>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</si>
  <si>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</si>
  <si>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</si>
  <si>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</si>
  <si>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</si>
  <si>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</si>
  <si>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</si>
  <si>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</si>
  <si>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</si>
  <si>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</si>
  <si>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</si>
  <si>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</si>
  <si>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</si>
  <si>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</si>
  <si>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</si>
  <si>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</si>
  <si>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</si>
  <si>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</si>
  <si>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</si>
  <si>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</si>
  <si>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</si>
  <si>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</si>
  <si>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</si>
  <si>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</si>
  <si>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</si>
  <si>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</si>
  <si>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</si>
  <si>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</si>
  <si>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</si>
  <si>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</si>
  <si>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</si>
  <si>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</si>
  <si>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</si>
  <si>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</si>
  <si>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</si>
  <si>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</si>
  <si>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</si>
  <si>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</si>
  <si>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</si>
  <si>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</si>
  <si>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</si>
  <si>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</si>
  <si>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</si>
  <si>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</si>
  <si>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</si>
  <si>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</si>
  <si>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</si>
  <si>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</si>
  <si>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</si>
  <si>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</si>
  <si>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</si>
  <si>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</si>
  <si>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</si>
  <si>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</si>
  <si>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</si>
  <si>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</si>
  <si>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</si>
  <si>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</si>
  <si>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</si>
  <si>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</si>
  <si>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</si>
  <si>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</si>
  <si>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</si>
  <si>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</si>
  <si>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</si>
  <si>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</si>
  <si>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</si>
  <si>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</si>
  <si>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</si>
  <si>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</si>
  <si>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</si>
  <si>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</si>
  <si>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</si>
  <si>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</si>
  <si>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</si>
  <si>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</si>
  <si>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</si>
  <si>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</si>
  <si>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</si>
  <si>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</si>
  <si>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</si>
  <si>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</si>
  <si>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</si>
  <si>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</si>
  <si>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</si>
  <si>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</si>
  <si>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</si>
  <si>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</si>
  <si>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</si>
  <si>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</si>
  <si>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</si>
  <si>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</si>
  <si>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</si>
  <si>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</si>
  <si>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</si>
  <si>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</si>
  <si>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</si>
  <si>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</si>
  <si>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</si>
  <si>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</si>
  <si>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</si>
  <si>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</si>
  <si>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</si>
  <si>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</si>
  <si>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</si>
  <si>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</si>
  <si>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</si>
  <si>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</si>
  <si>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</si>
  <si>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</si>
  <si>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</si>
  <si>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</si>
  <si>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</si>
  <si>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</si>
  <si>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</si>
  <si>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</si>
  <si>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</si>
  <si>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</si>
  <si>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</si>
  <si>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</si>
  <si>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</si>
  <si>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</si>
  <si>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</si>
  <si>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</si>
  <si>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</si>
  <si>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</si>
  <si>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</si>
  <si>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</si>
  <si>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</si>
  <si>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</si>
  <si>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</si>
  <si>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</si>
  <si>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</si>
  <si>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</si>
  <si>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</si>
  <si>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</si>
  <si>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</si>
  <si>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</si>
  <si>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</si>
  <si>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</si>
  <si>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</si>
  <si>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</si>
  <si>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</si>
  <si>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</si>
  <si>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</si>
  <si>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</si>
  <si>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</si>
  <si>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</si>
  <si>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</si>
  <si>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</si>
  <si>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</si>
  <si>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</si>
  <si>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</si>
  <si>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</si>
  <si>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</si>
  <si>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</si>
  <si>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</si>
  <si>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</si>
  <si>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</si>
  <si>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</si>
  <si>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</si>
  <si>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</si>
  <si>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</si>
  <si>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</si>
  <si>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</si>
  <si>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</si>
  <si>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</si>
  <si>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</si>
  <si>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</si>
  <si>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</si>
  <si>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</si>
  <si>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</si>
  <si>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</si>
  <si>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</si>
  <si>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</si>
  <si>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</si>
  <si>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</si>
  <si>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</si>
  <si>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</si>
  <si>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</si>
  <si>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</si>
  <si>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</si>
  <si>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</si>
  <si>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</si>
  <si>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</si>
  <si>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</si>
  <si>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</si>
  <si>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</si>
  <si>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</si>
  <si>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</si>
  <si>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</si>
  <si>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</si>
  <si>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</si>
  <si>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</si>
  <si>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</si>
  <si>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</si>
  <si>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</si>
  <si>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</si>
  <si>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</si>
  <si>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</si>
  <si>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</si>
  <si>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</si>
  <si>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</si>
  <si>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</si>
  <si>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</si>
  <si>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</si>
  <si>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</si>
  <si>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</si>
  <si>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</si>
  <si>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</si>
  <si>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</si>
  <si>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</si>
  <si>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</si>
  <si>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</si>
  <si>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</si>
  <si>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</si>
  <si>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</si>
  <si>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</si>
  <si>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</si>
  <si>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</si>
  <si>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</si>
  <si>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</si>
  <si>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</si>
  <si>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</si>
  <si>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</si>
  <si>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</si>
  <si>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</si>
  <si>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</si>
  <si>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</si>
  <si>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</si>
  <si>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</si>
  <si>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</si>
  <si>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</si>
  <si>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</si>
  <si>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</si>
  <si>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</si>
  <si>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</si>
  <si>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</si>
  <si>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</si>
  <si>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</si>
  <si>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</si>
  <si>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</si>
  <si>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</si>
  <si>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</si>
  <si>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</si>
  <si>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</si>
  <si>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</si>
  <si>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</si>
  <si>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</si>
  <si>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</si>
  <si>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</si>
  <si>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</si>
  <si>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</si>
  <si>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</si>
  <si>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</si>
  <si>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</si>
  <si>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</si>
  <si>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</si>
  <si>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</si>
  <si>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</si>
  <si>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</si>
  <si>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</si>
  <si>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</si>
  <si>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</si>
  <si>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</si>
  <si>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</si>
  <si>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</si>
  <si>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</si>
  <si>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</si>
  <si>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</si>
  <si>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</si>
  <si>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</si>
  <si>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</si>
  <si>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</si>
  <si>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</si>
  <si>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</si>
  <si>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</si>
  <si>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</si>
  <si>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</si>
  <si>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</si>
  <si>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</si>
  <si>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</si>
  <si>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</si>
  <si>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</si>
  <si>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</si>
  <si>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</si>
  <si>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</si>
  <si>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</si>
  <si>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</si>
  <si>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</si>
  <si>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</si>
  <si>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</si>
  <si>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</si>
  <si>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</si>
  <si>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</si>
  <si>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</si>
  <si>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</si>
  <si>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</si>
  <si>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</si>
  <si>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</si>
  <si>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</si>
  <si>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</si>
  <si>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</si>
  <si>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</si>
  <si>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</si>
  <si>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</si>
  <si>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</si>
  <si>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</si>
  <si>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</si>
  <si>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</si>
  <si>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</si>
  <si>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</si>
  <si>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</si>
  <si>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</si>
  <si>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</si>
  <si>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</si>
  <si>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</si>
  <si>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</si>
  <si>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</si>
  <si>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</si>
  <si>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</si>
  <si>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</si>
  <si>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</si>
  <si>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</si>
  <si>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</si>
  <si>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</si>
  <si>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</si>
  <si>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</si>
  <si>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</si>
  <si>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</si>
  <si>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</si>
  <si>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</si>
  <si>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</si>
  <si>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</si>
  <si>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</si>
  <si>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</si>
  <si>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</si>
  <si>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</si>
  <si>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</si>
  <si>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</si>
  <si>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</si>
  <si>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</si>
  <si>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</si>
  <si>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</si>
  <si>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</si>
  <si>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</si>
  <si>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</si>
  <si>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</si>
  <si>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</si>
  <si>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</si>
  <si>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</si>
  <si>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</si>
  <si>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</si>
  <si>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</si>
  <si>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</si>
  <si>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</si>
  <si>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</si>
  <si>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</si>
  <si>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</si>
  <si>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</si>
  <si>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</si>
  <si>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</si>
  <si>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</si>
  <si>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</si>
  <si>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</si>
  <si>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</si>
  <si>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</si>
  <si>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</si>
  <si>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</si>
  <si>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</si>
  <si>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</si>
  <si>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</si>
  <si>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</si>
  <si>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</si>
  <si>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</si>
  <si>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</si>
  <si>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</si>
  <si>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</si>
  <si>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</si>
  <si>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</si>
  <si>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</si>
  <si>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</si>
  <si>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</si>
  <si>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</si>
  <si>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</si>
  <si>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</si>
  <si>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</si>
  <si>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</si>
  <si>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</si>
  <si>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</si>
  <si>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</si>
  <si>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</si>
  <si>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</si>
  <si>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</si>
  <si>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</si>
  <si>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</si>
  <si>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</si>
  <si>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</si>
  <si>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</si>
  <si>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</si>
  <si>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</si>
  <si>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</si>
  <si>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</si>
  <si>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</si>
  <si>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</si>
  <si>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</si>
  <si>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</si>
  <si>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</si>
  <si>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</si>
  <si>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</si>
  <si>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</si>
  <si>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</si>
  <si>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</si>
  <si>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</si>
  <si>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</si>
  <si>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</si>
  <si>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</si>
  <si>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</si>
  <si>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</si>
  <si>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</si>
  <si>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</si>
  <si>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</si>
  <si>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</si>
  <si>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</si>
  <si>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</si>
  <si>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</si>
  <si>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</si>
  <si>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</si>
  <si>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</si>
  <si>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</si>
  <si>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</si>
  <si>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</si>
  <si>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</si>
  <si>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</si>
  <si>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</si>
  <si>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</si>
  <si>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</si>
  <si>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</si>
  <si>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</si>
  <si>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</si>
  <si>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</si>
  <si>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</si>
  <si>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</si>
  <si>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</si>
  <si>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</si>
  <si>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</si>
  <si>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</si>
  <si>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</si>
  <si>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</si>
  <si>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</si>
  <si>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</si>
  <si>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</si>
  <si>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</si>
  <si>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</si>
  <si>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</si>
  <si>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</si>
  <si>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</si>
  <si>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</si>
  <si>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</si>
  <si>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</si>
  <si>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</si>
  <si>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</si>
  <si>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</si>
  <si>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</si>
  <si>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</si>
  <si>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</si>
  <si>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</si>
  <si>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</si>
  <si>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</si>
  <si>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</si>
  <si>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</si>
  <si>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</si>
  <si>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</si>
  <si>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</si>
  <si>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</si>
  <si>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</si>
  <si>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</si>
  <si>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</si>
  <si>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</si>
  <si>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</si>
  <si>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</si>
  <si>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</si>
  <si>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</si>
  <si>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</si>
  <si>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</si>
  <si>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</si>
  <si>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</si>
  <si>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</si>
  <si>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</si>
  <si>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</si>
  <si>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</si>
  <si>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</si>
  <si>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</si>
  <si>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</si>
  <si>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</si>
  <si>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</si>
  <si>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</si>
  <si>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</si>
  <si>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</si>
  <si>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</si>
  <si>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</si>
  <si>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</si>
  <si>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</si>
  <si>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</si>
  <si>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</si>
  <si>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</si>
  <si>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</si>
  <si>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</si>
  <si>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</si>
  <si>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</si>
  <si>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</si>
  <si>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</si>
  <si>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</si>
  <si>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</si>
  <si>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</si>
  <si>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</si>
  <si>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</si>
  <si>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</si>
  <si>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</si>
  <si>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</si>
  <si>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</si>
  <si>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</si>
  <si>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</si>
  <si>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</si>
  <si>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</si>
  <si>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</si>
  <si>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</si>
  <si>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</si>
  <si>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</si>
  <si>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</si>
  <si>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</si>
  <si>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</si>
  <si>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</si>
  <si>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</si>
  <si>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</si>
  <si>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</si>
  <si>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</si>
  <si>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</si>
  <si>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</si>
  <si>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</si>
  <si>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</si>
  <si>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</si>
  <si>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</si>
  <si>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</si>
  <si>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</si>
  <si>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</si>
  <si>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</si>
  <si>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</si>
  <si>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</si>
  <si>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</si>
  <si>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</si>
  <si>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</si>
  <si>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</si>
  <si>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</si>
  <si>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</si>
  <si>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</si>
  <si>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</si>
  <si>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</si>
  <si>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</si>
  <si>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</si>
  <si>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</si>
  <si>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</si>
  <si>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</si>
  <si>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</si>
  <si>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</si>
  <si>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</si>
  <si>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</si>
  <si>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</si>
  <si>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</si>
  <si>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</si>
  <si>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</si>
  <si>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</si>
  <si>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</si>
  <si>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</si>
  <si>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</si>
  <si>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</si>
  <si>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</si>
  <si>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</si>
  <si>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</si>
  <si>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</si>
  <si>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</si>
  <si>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</si>
  <si>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</si>
  <si>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</si>
  <si>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</si>
  <si>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</si>
  <si>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</si>
  <si>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</si>
  <si>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</si>
  <si>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</si>
  <si>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</si>
  <si>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</si>
  <si>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</si>
  <si>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</si>
  <si>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</si>
  <si>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</si>
  <si>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</si>
  <si>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</si>
  <si>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</si>
  <si>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</si>
  <si>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</si>
  <si>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</si>
  <si>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</si>
  <si>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</si>
  <si>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</si>
  <si>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</si>
  <si>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</si>
  <si>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</si>
  <si>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</si>
  <si>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</si>
  <si>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</si>
  <si>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</si>
  <si>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</si>
  <si>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</si>
  <si>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</si>
  <si>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</si>
  <si>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</si>
  <si>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</si>
  <si>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</si>
  <si>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</si>
  <si>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</si>
  <si>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</si>
  <si>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</si>
  <si>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</si>
  <si>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</si>
  <si>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</si>
  <si>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</si>
  <si>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</si>
  <si>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</si>
  <si>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</si>
  <si>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</si>
  <si>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</si>
  <si>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</si>
  <si>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</si>
  <si>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</si>
  <si>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</si>
  <si>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</si>
  <si>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</si>
  <si>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</si>
  <si>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</si>
  <si>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</si>
  <si>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</si>
  <si>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</si>
  <si>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</si>
  <si>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</si>
  <si>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</si>
  <si>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</si>
  <si>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</si>
  <si>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</si>
  <si>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</si>
  <si>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</si>
  <si>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</si>
  <si>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</si>
  <si>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</si>
  <si>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</si>
  <si>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</si>
  <si>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</si>
  <si>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</si>
  <si>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</si>
  <si>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</si>
  <si>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</si>
  <si>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</si>
  <si>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</si>
  <si>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</si>
  <si>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</si>
  <si>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</si>
  <si>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</si>
  <si>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</si>
  <si>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</si>
  <si>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</si>
  <si>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</si>
  <si>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</si>
  <si>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</si>
  <si>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</si>
  <si>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</si>
  <si>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</si>
  <si>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</si>
  <si>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</si>
  <si>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</si>
  <si>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</si>
  <si>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</si>
  <si>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</si>
  <si>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</si>
  <si>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</si>
  <si>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</si>
  <si>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</si>
  <si>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</si>
  <si>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</si>
  <si>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</si>
  <si>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</si>
  <si>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</si>
  <si>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</si>
  <si>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</si>
  <si>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</si>
  <si>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</si>
  <si>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</si>
  <si>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</si>
  <si>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</si>
  <si>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</si>
  <si>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</si>
  <si>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</si>
  <si>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</si>
  <si>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</si>
  <si>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</si>
  <si>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</si>
  <si>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</si>
  <si>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</si>
  <si>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</si>
  <si>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</si>
  <si>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</si>
  <si>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</si>
  <si>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</si>
  <si>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</si>
  <si>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</si>
  <si>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</si>
  <si>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</si>
  <si>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</si>
  <si>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</si>
  <si>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</si>
  <si>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</si>
  <si>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</si>
  <si>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</si>
  <si>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</si>
  <si>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</si>
  <si>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</si>
  <si>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</si>
  <si>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</si>
  <si>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</si>
  <si>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</si>
  <si>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</si>
  <si>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</si>
  <si>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</si>
  <si>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</si>
  <si>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</si>
  <si>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</si>
  <si>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</si>
  <si>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</si>
  <si>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</si>
  <si>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</si>
  <si>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</si>
  <si>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</si>
  <si>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</si>
  <si>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</si>
  <si>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</si>
  <si>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</si>
  <si>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</si>
  <si>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</si>
  <si>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</si>
  <si>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</si>
  <si>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</si>
  <si>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</si>
  <si>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</si>
  <si>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</si>
  <si>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</si>
  <si>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</si>
  <si>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</si>
  <si>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</si>
  <si>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</si>
  <si>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</si>
  <si>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</si>
  <si>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</si>
  <si>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</si>
  <si>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</si>
  <si>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</si>
  <si>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</si>
  <si>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</si>
  <si>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</si>
  <si>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</si>
  <si>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</si>
  <si>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</si>
  <si>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</si>
  <si>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</si>
  <si>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</si>
  <si>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</si>
  <si>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</si>
  <si>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</si>
  <si>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</si>
  <si>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</si>
  <si>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</si>
  <si>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</si>
  <si>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</si>
  <si>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</si>
  <si>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</si>
  <si>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</si>
  <si>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</si>
  <si>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</si>
  <si>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</si>
  <si>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</si>
  <si>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</si>
  <si>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</si>
  <si>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</si>
  <si>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</si>
  <si>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</si>
  <si>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</si>
  <si>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</si>
  <si>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</si>
  <si>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</si>
  <si>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</si>
  <si>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</si>
  <si>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</si>
  <si>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</si>
  <si>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</si>
  <si>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</si>
  <si>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</si>
  <si>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</si>
  <si>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</si>
  <si>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</si>
  <si>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</si>
  <si>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</si>
  <si>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</si>
  <si>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</si>
  <si>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</si>
  <si>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</si>
  <si>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</si>
  <si>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</si>
  <si>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</si>
  <si>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</si>
  <si>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</si>
  <si>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</si>
  <si>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</si>
  <si>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</si>
  <si>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</si>
  <si>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</si>
  <si>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</si>
  <si>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</si>
  <si>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</si>
  <si>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</si>
  <si>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</si>
  <si>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</si>
  <si>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</si>
  <si>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</si>
  <si>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</si>
  <si>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</si>
  <si>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</si>
  <si>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</si>
  <si>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</si>
  <si>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</si>
  <si>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</si>
  <si>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</si>
  <si>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</si>
  <si>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</si>
  <si>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</si>
  <si>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</si>
  <si>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</si>
  <si>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</si>
  <si>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</si>
  <si>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</si>
  <si>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</si>
  <si>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</si>
  <si>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</si>
  <si>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</si>
  <si>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</si>
  <si>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</si>
  <si>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</si>
  <si>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</si>
  <si>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</si>
  <si>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</si>
  <si>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</si>
  <si>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</si>
  <si>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</si>
  <si>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</si>
  <si>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</si>
  <si>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</si>
  <si>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</si>
  <si>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</si>
  <si>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</si>
  <si>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</si>
  <si>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</si>
  <si>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</si>
  <si>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</si>
  <si>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</si>
  <si>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</si>
  <si>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</si>
  <si>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</si>
  <si>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</si>
  <si>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</si>
  <si>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</si>
  <si>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</si>
  <si>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</si>
  <si>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</si>
  <si>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</si>
  <si>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</si>
  <si>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</si>
  <si>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</si>
  <si>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</si>
  <si>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</si>
  <si>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</si>
  <si>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</si>
  <si>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</si>
  <si>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</si>
  <si>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</si>
  <si>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</si>
  <si>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</si>
  <si>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</si>
  <si>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</si>
  <si>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</si>
  <si>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</si>
  <si>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</si>
  <si>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</si>
  <si>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</si>
  <si>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</si>
  <si>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</si>
  <si>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</si>
  <si>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</si>
  <si>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</si>
  <si>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</si>
  <si>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</si>
  <si>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</si>
  <si>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</si>
  <si>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</si>
  <si>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</si>
  <si>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</si>
  <si>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</si>
  <si>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</si>
  <si>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</si>
  <si>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</si>
  <si>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</si>
  <si>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</si>
  <si>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</si>
  <si>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</si>
  <si>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</si>
  <si>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</si>
  <si>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</si>
  <si>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</si>
  <si>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</si>
  <si>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</si>
  <si>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</si>
  <si>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</si>
  <si>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</si>
  <si>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</si>
  <si>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</si>
  <si>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</si>
  <si>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</si>
  <si>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</si>
  <si>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</si>
  <si>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</si>
  <si>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</si>
  <si>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</si>
  <si>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</si>
  <si>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</si>
  <si>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</si>
  <si>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</si>
  <si>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</si>
  <si>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</si>
  <si>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</si>
  <si>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</si>
  <si>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</si>
  <si>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</si>
  <si>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</si>
  <si>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</si>
  <si>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</si>
  <si>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</si>
  <si>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</si>
  <si>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</si>
  <si>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</si>
  <si>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</si>
  <si>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</si>
  <si>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</si>
  <si>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</si>
  <si>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</si>
  <si>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</si>
  <si>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</si>
  <si>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</si>
  <si>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</si>
  <si>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</si>
  <si>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</si>
  <si>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</si>
  <si>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</si>
  <si>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</si>
  <si>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</si>
  <si>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</si>
  <si>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</si>
  <si>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</si>
  <si>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</si>
  <si>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</si>
  <si>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</si>
  <si>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</si>
  <si>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</si>
  <si>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</si>
  <si>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</si>
  <si>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</si>
  <si>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</si>
  <si>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</si>
  <si>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</si>
  <si>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</si>
  <si>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</si>
  <si>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</si>
  <si>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</si>
  <si>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</si>
  <si>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</si>
  <si>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</si>
  <si>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</si>
  <si>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</si>
  <si>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</si>
  <si>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</si>
  <si>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</si>
  <si>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</si>
  <si>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</si>
  <si>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</si>
  <si>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</si>
  <si>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</si>
  <si>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</si>
  <si>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</si>
  <si>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</si>
  <si>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</si>
  <si>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</si>
  <si>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</si>
  <si>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</si>
  <si>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</si>
  <si>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</si>
  <si>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</si>
  <si>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</si>
  <si>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</si>
  <si>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</si>
  <si>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</si>
  <si>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</si>
  <si>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</si>
  <si>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</si>
  <si>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</si>
  <si>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</si>
  <si>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</si>
  <si>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</si>
  <si>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</si>
  <si>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</si>
  <si>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</si>
  <si>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</si>
  <si>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</si>
  <si>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</si>
  <si>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</si>
  <si>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</si>
  <si>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</si>
  <si>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</si>
  <si>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</si>
  <si>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</si>
  <si>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</si>
  <si>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</si>
  <si>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</si>
  <si>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</si>
  <si>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</si>
  <si>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</si>
  <si>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</si>
  <si>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</si>
  <si>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</si>
  <si>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</si>
  <si>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</si>
  <si>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</si>
  <si>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</si>
  <si>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</si>
  <si>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</si>
  <si>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</si>
  <si>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</si>
  <si>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</si>
  <si>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</si>
  <si>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</si>
  <si>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</si>
  <si>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</si>
  <si>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</si>
  <si>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</si>
  <si>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</si>
  <si>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</si>
  <si>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</si>
  <si>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</si>
  <si>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</si>
  <si>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</si>
  <si>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</si>
  <si>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</si>
  <si>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</si>
  <si>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</si>
  <si>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</si>
  <si>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</si>
  <si>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</si>
  <si>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</si>
  <si>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</si>
  <si>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</si>
  <si>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</si>
  <si>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</si>
  <si>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</si>
  <si>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</si>
  <si>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</si>
  <si>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</si>
  <si>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</si>
  <si>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</si>
  <si>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</si>
  <si>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</si>
  <si>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</si>
  <si>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</si>
  <si>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</si>
  <si>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</si>
  <si>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</si>
  <si>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</si>
  <si>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</si>
  <si>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</si>
  <si>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</si>
  <si>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</si>
  <si>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</si>
  <si>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</si>
  <si>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</si>
  <si>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</si>
  <si>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</si>
  <si>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</si>
  <si>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</si>
  <si>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</si>
  <si>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</si>
  <si>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</si>
  <si>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</si>
  <si>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</si>
  <si>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</si>
  <si>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</si>
  <si>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</si>
  <si>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</si>
  <si>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</si>
  <si>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</si>
  <si>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</si>
  <si>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</si>
  <si>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</si>
  <si>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</si>
  <si>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</si>
  <si>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</si>
  <si>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</si>
  <si>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</si>
  <si>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</si>
  <si>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</si>
  <si>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</si>
  <si>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</si>
  <si>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</si>
  <si>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</si>
  <si>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</si>
  <si>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</si>
  <si>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</si>
  <si>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</si>
  <si>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</si>
  <si>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</si>
  <si>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</si>
  <si>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</si>
  <si>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</si>
  <si>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</si>
  <si>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</si>
  <si>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</si>
  <si>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</si>
  <si>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</si>
  <si>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</si>
  <si>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</si>
  <si>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</si>
  <si>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</si>
  <si>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</si>
  <si>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</si>
  <si>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</si>
  <si>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</si>
  <si>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</si>
  <si>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</si>
  <si>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</si>
  <si>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</si>
  <si>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</si>
  <si>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</si>
  <si>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</si>
  <si>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</si>
  <si>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</si>
  <si>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</si>
  <si>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</si>
  <si>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</si>
  <si>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</si>
  <si>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</si>
  <si>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</si>
  <si>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</si>
  <si>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</si>
  <si>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</si>
  <si>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</si>
  <si>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</si>
  <si>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</si>
  <si>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</si>
  <si>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</si>
  <si>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</si>
  <si>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</si>
  <si>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</si>
  <si>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</si>
  <si>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</si>
  <si>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</si>
  <si>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</si>
  <si>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</si>
  <si>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</si>
  <si>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</si>
  <si>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</si>
  <si>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</si>
  <si>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</si>
  <si>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</si>
  <si>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</si>
  <si>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</si>
  <si>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</si>
  <si>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</si>
  <si>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</si>
  <si>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</si>
  <si>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</si>
  <si>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</si>
  <si>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</si>
  <si>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</si>
  <si>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</si>
  <si>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</si>
  <si>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</si>
  <si>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</si>
  <si>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</si>
  <si>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</si>
  <si>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</si>
  <si>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</si>
  <si>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</si>
  <si>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</si>
  <si>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</si>
  <si>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</si>
  <si>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</si>
  <si>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</si>
  <si>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</si>
  <si>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</si>
  <si>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</si>
  <si>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</si>
  <si>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</si>
  <si>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</si>
  <si>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</si>
  <si>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</si>
  <si>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</si>
  <si>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</si>
  <si>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</si>
  <si>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</si>
  <si>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</si>
  <si>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</si>
  <si>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</si>
  <si>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</si>
  <si>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</si>
  <si>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</si>
  <si>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</si>
  <si>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</si>
  <si>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</si>
  <si>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</si>
  <si>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</si>
  <si>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</si>
  <si>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</si>
  <si>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</si>
  <si>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</si>
  <si>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</si>
  <si>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</si>
  <si>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</si>
  <si>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</si>
  <si>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</si>
  <si>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</si>
  <si>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</si>
  <si>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</si>
  <si>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</si>
  <si>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</si>
  <si>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</si>
  <si>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</si>
  <si>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</si>
  <si>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</si>
  <si>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</si>
  <si>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</si>
  <si>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</si>
  <si>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</si>
  <si>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</si>
  <si>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</si>
  <si>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</si>
  <si>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</si>
  <si>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</si>
  <si>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</si>
  <si>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</si>
  <si>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</si>
  <si>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</si>
  <si>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</si>
  <si>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</si>
  <si>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</si>
  <si>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</si>
  <si>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</si>
  <si>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</si>
  <si>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</si>
  <si>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</si>
  <si>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</si>
  <si>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</si>
  <si>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</si>
  <si>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</si>
  <si>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</si>
  <si>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</si>
  <si>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</si>
  <si>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</si>
  <si>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</si>
  <si>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</si>
  <si>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</si>
  <si>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</si>
  <si>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</si>
  <si>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</si>
  <si>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</si>
  <si>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</si>
  <si>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</si>
  <si>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</si>
  <si>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</si>
  <si>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</si>
  <si>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</si>
  <si>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</si>
  <si>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</si>
  <si>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</si>
  <si>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</si>
  <si>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</si>
  <si>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</si>
  <si>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</si>
  <si>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</si>
  <si>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</si>
  <si>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</si>
  <si>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</si>
  <si>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</si>
  <si>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</si>
  <si>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</si>
  <si>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</si>
  <si>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</si>
  <si>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</si>
  <si>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</si>
  <si>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</si>
  <si>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</si>
  <si>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</si>
  <si>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</si>
  <si>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</si>
  <si>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</si>
  <si>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</si>
  <si>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</si>
  <si>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</si>
  <si>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</si>
  <si>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</si>
  <si>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</si>
  <si>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</si>
  <si>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</si>
  <si>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</si>
  <si>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</si>
  <si>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</si>
  <si>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</si>
  <si>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</si>
  <si>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</si>
  <si>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</si>
  <si>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</si>
  <si>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</si>
  <si>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</si>
  <si>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</si>
  <si>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</si>
  <si>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</si>
  <si>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</si>
  <si>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</si>
  <si>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</si>
  <si>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</si>
  <si>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</si>
  <si>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</si>
  <si>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</si>
  <si>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</si>
  <si>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</si>
  <si>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</si>
  <si>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</si>
  <si>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</si>
  <si>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</si>
  <si>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</si>
  <si>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</si>
  <si>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</si>
  <si>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</si>
  <si>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</si>
  <si>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</si>
  <si>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</si>
  <si>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</si>
  <si>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</si>
  <si>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</si>
  <si>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</si>
  <si>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</si>
  <si>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</si>
  <si>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</si>
  <si>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</si>
  <si>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</si>
  <si>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</si>
  <si>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</si>
  <si>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</si>
  <si>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</si>
  <si>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</si>
  <si>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</si>
  <si>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</si>
  <si>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</si>
  <si>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</si>
  <si>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</si>
  <si>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</si>
  <si>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</si>
  <si>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</si>
  <si>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</si>
  <si>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</si>
  <si>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</si>
  <si>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</si>
  <si>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</si>
  <si>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</si>
  <si>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</si>
  <si>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</si>
  <si>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</si>
  <si>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</si>
  <si>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</si>
  <si>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</si>
  <si>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</si>
  <si>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</si>
  <si>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</si>
  <si>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</si>
  <si>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</si>
  <si>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</si>
  <si>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</si>
  <si>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</si>
  <si>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</si>
  <si>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</si>
  <si>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</si>
  <si>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</si>
  <si>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</si>
  <si>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</si>
  <si>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</si>
  <si>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</si>
  <si>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</si>
  <si>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</si>
  <si>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</si>
  <si>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</si>
  <si>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</si>
  <si>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</si>
  <si>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</si>
  <si>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</si>
  <si>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</si>
  <si>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</si>
  <si>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</si>
  <si>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</si>
  <si>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</si>
  <si>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</si>
  <si>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</si>
  <si>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</si>
  <si>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</si>
  <si>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</si>
  <si>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</si>
  <si>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</si>
  <si>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</si>
  <si>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</si>
  <si>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</si>
  <si>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</si>
  <si>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</si>
  <si>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</si>
  <si>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</si>
  <si>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</si>
  <si>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</si>
  <si>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</si>
  <si>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</si>
  <si>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</si>
  <si>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</si>
  <si>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</si>
  <si>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</si>
  <si>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</si>
  <si>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</si>
  <si>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</si>
  <si>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</si>
  <si>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</si>
  <si>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</si>
  <si>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</si>
  <si>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</si>
  <si>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</si>
  <si>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</si>
  <si>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</si>
  <si>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</si>
  <si>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</si>
  <si>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</si>
  <si>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</si>
  <si>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</si>
  <si>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</si>
  <si>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</si>
  <si>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</si>
  <si>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</si>
  <si>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</si>
  <si>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</si>
  <si>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</si>
  <si>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</si>
  <si>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</si>
  <si>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</si>
  <si>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</si>
  <si>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</si>
  <si>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</si>
  <si>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</si>
  <si>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</si>
  <si>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</si>
  <si>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</si>
  <si>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</si>
  <si>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</si>
  <si>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</si>
  <si>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</si>
  <si>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</si>
  <si>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</si>
  <si>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</si>
  <si>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</si>
  <si>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</si>
  <si>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</si>
  <si>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</si>
  <si>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</si>
  <si>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</si>
  <si>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</si>
  <si>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</si>
  <si>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</si>
  <si>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</si>
  <si>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</si>
  <si>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</si>
  <si>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</si>
  <si>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</si>
  <si>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</si>
  <si>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</si>
  <si>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</si>
  <si>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</si>
  <si>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</si>
  <si>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</si>
  <si>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</si>
  <si>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</si>
  <si>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</si>
  <si>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</si>
  <si>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</si>
  <si>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</si>
  <si>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</si>
  <si>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</si>
  <si>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</si>
  <si>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</si>
  <si>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</si>
  <si>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</si>
  <si>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</si>
  <si>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</si>
  <si>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</si>
  <si>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</si>
  <si>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</si>
  <si>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</si>
  <si>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</si>
  <si>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</si>
  <si>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</si>
  <si>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</si>
  <si>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</si>
  <si>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</si>
  <si>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</si>
  <si>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</si>
  <si>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</si>
  <si>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</si>
  <si>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</si>
  <si>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</si>
  <si>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</si>
  <si>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</si>
  <si>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</si>
  <si>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</si>
  <si>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</si>
  <si>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</si>
  <si>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</si>
  <si>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</si>
  <si>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</si>
  <si>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</si>
  <si>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</si>
  <si>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</si>
  <si>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</si>
  <si>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</si>
  <si>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</si>
  <si>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</si>
  <si>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</si>
  <si>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</si>
  <si>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</si>
  <si>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</si>
  <si>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</si>
  <si>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</si>
  <si>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</si>
  <si>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</si>
  <si>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</si>
  <si>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</si>
  <si>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</si>
  <si>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</si>
  <si>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</si>
  <si>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</si>
  <si>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</si>
  <si>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</si>
  <si>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</si>
  <si>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</si>
  <si>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</si>
  <si>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</si>
  <si>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</si>
  <si>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</si>
  <si>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</si>
  <si>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</si>
  <si>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</si>
  <si>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</si>
  <si>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</si>
  <si>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</si>
  <si>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</si>
  <si>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</si>
  <si>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</si>
  <si>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</si>
  <si>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</si>
  <si>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</si>
  <si>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</si>
  <si>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</si>
  <si>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</si>
  <si>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</si>
  <si>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</si>
  <si>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</si>
  <si>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</si>
  <si>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</si>
  <si>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</si>
  <si>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</si>
  <si>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</si>
  <si>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</si>
  <si>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</si>
  <si>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</si>
  <si>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</si>
  <si>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</si>
  <si>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</si>
  <si>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</si>
  <si>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</si>
  <si>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</si>
  <si>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</si>
  <si>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</si>
  <si>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</si>
  <si>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</si>
  <si>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</si>
  <si>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</si>
  <si>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</si>
  <si>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</si>
  <si>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</si>
  <si>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</si>
  <si>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</si>
  <si>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</si>
  <si>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</si>
  <si>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</si>
  <si>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</si>
  <si>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</si>
  <si>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</si>
  <si>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</si>
  <si>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</si>
  <si>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</si>
  <si>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</si>
  <si>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</si>
  <si>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</si>
  <si>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</si>
  <si>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</si>
  <si>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</si>
  <si>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</si>
  <si>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</si>
  <si>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</si>
  <si>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</si>
  <si>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</si>
  <si>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</si>
  <si>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</si>
  <si>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</si>
  <si>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</si>
  <si>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</si>
  <si>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</si>
  <si>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</si>
  <si>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</si>
  <si>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</si>
  <si>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</si>
  <si>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</si>
  <si>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</si>
  <si>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</si>
  <si>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</si>
  <si>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</si>
  <si>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</si>
  <si>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</si>
  <si>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</si>
  <si>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</si>
  <si>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</si>
  <si>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</si>
  <si>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</si>
  <si>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</si>
  <si>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</si>
  <si>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</si>
  <si>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</si>
  <si>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</si>
  <si>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</si>
  <si>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</si>
  <si>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</si>
  <si>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</si>
  <si>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</si>
  <si>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</si>
  <si>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</si>
  <si>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</si>
  <si>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</si>
  <si>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</si>
  <si>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</si>
  <si>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</si>
  <si>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</si>
  <si>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</si>
  <si>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</si>
  <si>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</si>
  <si>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</si>
  <si>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</si>
  <si>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</si>
  <si>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</si>
  <si>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</si>
  <si>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</si>
  <si>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</si>
  <si>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</si>
  <si>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</si>
  <si>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</si>
  <si>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</si>
  <si>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</si>
  <si>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</si>
  <si>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</si>
  <si>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</si>
  <si>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</si>
  <si>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</si>
  <si>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</si>
  <si>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</si>
  <si>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</si>
  <si>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</si>
  <si>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</si>
  <si>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</si>
  <si>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</si>
  <si>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</si>
  <si>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</si>
  <si>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</si>
  <si>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</si>
  <si>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</si>
  <si>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</si>
  <si>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</si>
  <si>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</si>
  <si>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</si>
  <si>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</si>
  <si>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</si>
  <si>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</si>
  <si>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</si>
  <si>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</si>
  <si>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</si>
  <si>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</si>
  <si>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</si>
  <si>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</si>
  <si>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</si>
  <si>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</si>
  <si>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</si>
  <si>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</si>
  <si>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</si>
  <si>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</si>
  <si>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</si>
  <si>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</si>
  <si>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</si>
  <si>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</si>
  <si>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</si>
  <si>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</si>
  <si>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</si>
  <si>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</si>
  <si>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</si>
  <si>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</si>
  <si>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</si>
  <si>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</si>
  <si>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</si>
  <si>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</si>
  <si>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</si>
  <si>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</si>
  <si>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</si>
  <si>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</si>
  <si>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</si>
  <si>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</si>
  <si>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</si>
  <si>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</si>
  <si>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</si>
  <si>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</si>
  <si>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</si>
  <si>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</si>
  <si>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</si>
  <si>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</si>
  <si>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</si>
  <si>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</si>
  <si>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</si>
  <si>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</si>
  <si>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</si>
  <si>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</si>
  <si>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</si>
  <si>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</si>
  <si>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</si>
  <si>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</si>
  <si>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</si>
  <si>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</si>
  <si>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</si>
  <si>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</si>
  <si>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</si>
  <si>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</si>
  <si>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</si>
  <si>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</si>
  <si>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</si>
  <si>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</si>
  <si>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</si>
  <si>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</si>
  <si>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</si>
  <si>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</si>
  <si>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</si>
  <si>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</si>
  <si>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</si>
  <si>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</si>
  <si>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</si>
  <si>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</si>
  <si>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</si>
  <si>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</si>
  <si>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</si>
  <si>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</si>
  <si>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</si>
  <si>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</si>
  <si>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</si>
  <si>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</si>
  <si>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</si>
  <si>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</si>
  <si>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</si>
  <si>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</si>
  <si>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</si>
  <si>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</si>
  <si>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</si>
  <si>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</si>
  <si>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</si>
  <si>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</si>
  <si>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</si>
  <si>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</si>
  <si>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</si>
  <si>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</si>
  <si>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</si>
  <si>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</si>
  <si>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</si>
  <si>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</si>
  <si>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</si>
  <si>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</si>
  <si>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</si>
  <si>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</si>
  <si>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</si>
  <si>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</si>
  <si>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</si>
  <si>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</si>
  <si>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</si>
  <si>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</si>
  <si>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</si>
  <si>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</si>
  <si>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</si>
  <si>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</si>
  <si>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</si>
  <si>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</si>
  <si>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</si>
  <si>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</si>
  <si>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</si>
  <si>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</si>
  <si>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</si>
  <si>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</si>
  <si>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</si>
  <si>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</si>
  <si>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</si>
  <si>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</si>
  <si>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</si>
  <si>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</si>
  <si>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</si>
  <si>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</si>
  <si>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</si>
  <si>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</si>
  <si>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</si>
  <si>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</si>
  <si>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</si>
  <si>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</si>
  <si>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</si>
  <si>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</si>
  <si>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</si>
  <si>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</si>
  <si>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</si>
  <si>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</si>
  <si>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</si>
  <si>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</si>
  <si>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</si>
  <si>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</si>
  <si>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</si>
  <si>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</si>
  <si>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</si>
  <si>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</si>
  <si>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</si>
  <si>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</si>
  <si>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</si>
  <si>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</si>
  <si>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</si>
  <si>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</si>
  <si>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</si>
  <si>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</si>
  <si>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</si>
  <si>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</si>
  <si>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</si>
  <si>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</si>
  <si>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</si>
  <si>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</si>
  <si>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</si>
  <si>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</si>
  <si>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</si>
  <si>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</si>
  <si>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</si>
  <si>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</si>
  <si>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</si>
  <si>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</si>
  <si>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</si>
  <si>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</si>
  <si>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</si>
  <si>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</si>
  <si>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</si>
  <si>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</si>
  <si>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</si>
  <si>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</si>
  <si>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</si>
  <si>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</si>
  <si>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</si>
  <si>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</si>
  <si>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</si>
  <si>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</si>
  <si>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</si>
  <si>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</si>
  <si>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</si>
  <si>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</si>
  <si>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</si>
  <si>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</si>
  <si>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</si>
  <si>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</si>
  <si>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</si>
  <si>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</si>
  <si>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</si>
  <si>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</si>
  <si>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</si>
  <si>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</si>
  <si>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</si>
  <si>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</si>
  <si>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</si>
  <si>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</si>
  <si>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</si>
  <si>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</si>
  <si>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</si>
  <si>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</si>
  <si>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</si>
  <si>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</si>
  <si>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</si>
  <si>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</si>
  <si>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</si>
  <si>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</si>
  <si>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</si>
  <si>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</si>
  <si>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</si>
  <si>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</si>
  <si>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</si>
  <si>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</si>
  <si>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</si>
  <si>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</si>
  <si>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</si>
  <si>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</si>
  <si>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</si>
  <si>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</si>
  <si>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</si>
  <si>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</si>
  <si>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</si>
  <si>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</si>
  <si>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</si>
  <si>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</si>
  <si>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</si>
  <si>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</si>
  <si>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</si>
  <si>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</si>
  <si>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</si>
  <si>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</si>
  <si>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</si>
  <si>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</si>
  <si>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</si>
  <si>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</si>
  <si>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</si>
  <si>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</si>
  <si>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</si>
  <si>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</si>
  <si>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</si>
  <si>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</si>
  <si>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</si>
  <si>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</si>
  <si>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</si>
  <si>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</si>
  <si>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</si>
  <si>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</si>
  <si>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</si>
  <si>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</si>
  <si>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</si>
  <si>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</si>
  <si>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</si>
  <si>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</si>
  <si>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</si>
  <si>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</si>
  <si>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</si>
  <si>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</si>
  <si>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</si>
  <si>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</si>
  <si>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</si>
  <si>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</si>
  <si>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</si>
  <si>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</si>
  <si>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</si>
  <si>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</si>
  <si>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</si>
  <si>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</si>
  <si>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</si>
  <si>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</si>
  <si>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</si>
  <si>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</si>
  <si>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</si>
  <si>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</si>
  <si>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</si>
  <si>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</si>
  <si>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</si>
  <si>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</si>
  <si>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</si>
  <si>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</si>
  <si>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</si>
  <si>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</si>
  <si>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</si>
  <si>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</si>
  <si>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</si>
  <si>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</si>
  <si>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</si>
  <si>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</si>
  <si>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</si>
  <si>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</si>
  <si>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</si>
  <si>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</si>
  <si>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</si>
  <si>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</si>
  <si>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</si>
  <si>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</si>
  <si>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</si>
  <si>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</si>
  <si>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</si>
  <si>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</si>
  <si>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</si>
  <si>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</si>
  <si>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</si>
  <si>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</si>
  <si>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</si>
  <si>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</si>
  <si>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</si>
  <si>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</si>
  <si>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</si>
  <si>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</si>
  <si>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</si>
  <si>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</si>
  <si>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</si>
  <si>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</si>
  <si>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</si>
  <si>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</si>
  <si>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</si>
  <si>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</si>
  <si>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</si>
  <si>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</si>
  <si>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</si>
  <si>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</si>
  <si>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</si>
  <si>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</si>
  <si>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</si>
  <si>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</si>
  <si>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</si>
  <si>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</si>
  <si>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</si>
  <si>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</si>
  <si>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</si>
  <si>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</si>
  <si>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</si>
  <si>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</si>
  <si>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</si>
  <si>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</si>
  <si>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</si>
  <si>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</si>
  <si>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</si>
  <si>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</si>
  <si>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</si>
  <si>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</si>
  <si>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</si>
  <si>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</si>
  <si>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</si>
  <si>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</si>
  <si>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</si>
  <si>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</si>
  <si>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</si>
  <si>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</si>
  <si>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</si>
  <si>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</si>
  <si>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</si>
  <si>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</si>
  <si>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</si>
  <si>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</si>
  <si>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</si>
  <si>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</si>
  <si>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</si>
  <si>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</si>
  <si>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</si>
  <si>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</si>
  <si>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</si>
  <si>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</si>
  <si>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</si>
  <si>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</si>
  <si>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</si>
  <si>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</si>
  <si>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</si>
  <si>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</si>
  <si>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</si>
  <si>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</si>
  <si>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</si>
  <si>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</si>
  <si>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</si>
  <si>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</si>
  <si>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</si>
  <si>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</si>
  <si>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</si>
  <si>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</si>
  <si>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</si>
  <si>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</si>
  <si>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</si>
  <si>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</si>
  <si>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</si>
  <si>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</si>
  <si>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</si>
  <si>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</si>
  <si>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</si>
  <si>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</si>
  <si>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</si>
  <si>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</si>
  <si>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</si>
  <si>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</si>
  <si>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</si>
  <si>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</si>
  <si>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</si>
  <si>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</si>
  <si>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</si>
  <si>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</si>
  <si>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</si>
  <si>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</si>
  <si>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</si>
  <si>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</si>
  <si>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</si>
  <si>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</si>
  <si>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</si>
  <si>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</si>
  <si>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</si>
  <si>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</si>
  <si>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</si>
  <si>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</si>
  <si>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</si>
  <si>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</si>
  <si>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</si>
  <si>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</si>
  <si>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</si>
  <si>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</si>
  <si>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</si>
  <si>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</si>
  <si>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</si>
  <si>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</si>
  <si>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</si>
  <si>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</si>
  <si>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</si>
  <si>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</si>
  <si>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</si>
  <si>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</si>
  <si>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</si>
  <si>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</si>
  <si>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</si>
  <si>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</si>
  <si>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</si>
  <si>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</si>
  <si>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</si>
  <si>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</si>
  <si>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</si>
  <si>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</si>
  <si>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</si>
  <si>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</si>
  <si>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</si>
  <si>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</si>
  <si>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</si>
  <si>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</si>
  <si>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</si>
  <si>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</si>
  <si>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</si>
  <si>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</si>
  <si>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</si>
  <si>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</si>
  <si>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</si>
  <si>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</si>
  <si>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</si>
  <si>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</si>
  <si>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</si>
  <si>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</si>
  <si>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</si>
  <si>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</si>
  <si>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</si>
  <si>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</si>
  <si>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</si>
  <si>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</si>
  <si>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</si>
  <si>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</si>
  <si>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</si>
  <si>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</si>
  <si>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</si>
  <si>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</si>
  <si>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</si>
  <si>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</si>
  <si>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</si>
  <si>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</si>
  <si>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</si>
  <si>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</si>
  <si>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</si>
  <si>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</si>
  <si>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</si>
  <si>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</si>
  <si>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</si>
  <si>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</si>
  <si>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</si>
  <si>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</si>
  <si>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</si>
  <si>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</si>
  <si>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</si>
  <si>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</si>
  <si>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</si>
  <si>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</si>
  <si>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</si>
  <si>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</si>
  <si>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</si>
  <si>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</si>
  <si>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</si>
  <si>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</si>
  <si>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</si>
  <si>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</si>
  <si>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</si>
  <si>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</si>
  <si>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</si>
  <si>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</si>
  <si>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</si>
  <si>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</si>
  <si>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</si>
  <si>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</si>
  <si>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</si>
  <si>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</si>
  <si>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</si>
  <si>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</si>
  <si>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</si>
  <si>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</si>
  <si>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</si>
  <si>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</si>
  <si>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</si>
  <si>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</si>
  <si>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</si>
  <si>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</si>
  <si>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</si>
  <si>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</si>
  <si>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</si>
  <si>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</si>
  <si>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</si>
  <si>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</si>
  <si>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</si>
  <si>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</si>
  <si>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</si>
  <si>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</si>
  <si>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</si>
  <si>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</si>
  <si>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</si>
  <si>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</si>
  <si>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</si>
  <si>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</si>
  <si>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</si>
  <si>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</si>
  <si>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</si>
  <si>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</si>
  <si>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</si>
  <si>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</si>
  <si>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</si>
  <si>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</si>
  <si>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</si>
  <si>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</si>
  <si>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</si>
  <si>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</si>
  <si>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</si>
  <si>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</si>
  <si>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</si>
  <si>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</si>
  <si>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</si>
  <si>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</si>
  <si>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</si>
  <si>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</si>
  <si>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</si>
  <si>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</si>
  <si>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</si>
  <si>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</si>
  <si>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</si>
  <si>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</si>
  <si>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</si>
  <si>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</si>
  <si>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</si>
  <si>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</si>
  <si>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</si>
  <si>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</si>
  <si>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</si>
  <si>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</si>
  <si>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</si>
  <si>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</si>
  <si>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</si>
  <si>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</si>
  <si>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</si>
  <si>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</si>
  <si>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</si>
  <si>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</si>
  <si>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</si>
  <si>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</si>
  <si>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</si>
  <si>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</si>
  <si>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</si>
  <si>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</si>
  <si>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</si>
  <si>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</si>
  <si>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</si>
  <si>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</si>
  <si>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</si>
  <si>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</si>
  <si>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</si>
  <si>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</si>
  <si>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</si>
  <si>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</si>
  <si>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</si>
  <si>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</si>
  <si>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</si>
  <si>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</si>
  <si>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</si>
  <si>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</si>
  <si>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</si>
  <si>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</si>
  <si>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</si>
  <si>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</si>
  <si>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</si>
  <si>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</si>
  <si>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</si>
  <si>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</si>
  <si>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</si>
  <si>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</si>
  <si>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</si>
  <si>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</si>
  <si>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</si>
  <si>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</si>
  <si>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</si>
  <si>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</si>
  <si>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</si>
  <si>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</si>
  <si>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</si>
  <si>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</si>
  <si>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</si>
  <si>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</si>
  <si>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</si>
  <si>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</si>
  <si>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</si>
  <si>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</si>
  <si>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</si>
  <si>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</si>
  <si>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</si>
  <si>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</si>
  <si>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</si>
  <si>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</si>
  <si>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</si>
  <si>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</si>
  <si>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</si>
  <si>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</si>
  <si>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</si>
  <si>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</si>
  <si>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</si>
  <si>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</si>
  <si>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</si>
  <si>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</si>
  <si>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</si>
  <si>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</si>
  <si>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</si>
  <si>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</si>
  <si>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</si>
  <si>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</si>
  <si>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</si>
  <si>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</si>
  <si>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</si>
  <si>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</si>
  <si>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</si>
  <si>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</si>
  <si>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</si>
  <si>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</si>
  <si>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</si>
  <si>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</si>
  <si>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</si>
  <si>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</si>
  <si>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</si>
  <si>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</si>
  <si>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</si>
  <si>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</si>
  <si>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</si>
  <si>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</si>
  <si>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</si>
  <si>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</si>
  <si>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</si>
  <si>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</si>
  <si>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</si>
  <si>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</si>
  <si>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</si>
  <si>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</si>
  <si>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</si>
  <si>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</si>
  <si>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</si>
  <si>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</si>
  <si>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</si>
  <si>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</si>
  <si>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</si>
  <si>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</si>
  <si>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</si>
  <si>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</si>
  <si>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</si>
  <si>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</si>
  <si>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</si>
  <si>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</si>
  <si>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</si>
  <si>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</si>
  <si>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</si>
  <si>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</si>
  <si>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</si>
  <si>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</si>
  <si>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</si>
  <si>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</si>
  <si>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</si>
  <si>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</si>
  <si>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</si>
  <si>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</si>
  <si>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</si>
  <si>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</si>
  <si>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</si>
  <si>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</si>
  <si>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</si>
  <si>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</si>
  <si>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</si>
  <si>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</si>
  <si>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</si>
  <si>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</si>
  <si>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</si>
  <si>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</si>
  <si>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</si>
  <si>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</si>
  <si>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</si>
  <si>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</si>
  <si>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</si>
  <si>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</si>
  <si>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</si>
  <si>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</si>
  <si>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</si>
  <si>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</si>
  <si>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</si>
  <si>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</si>
  <si>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</si>
  <si>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</si>
  <si>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</si>
  <si>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</si>
  <si>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</si>
  <si>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</si>
  <si>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</si>
  <si>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</si>
  <si>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</si>
  <si>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</si>
  <si>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</si>
  <si>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</si>
  <si>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</si>
  <si>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</si>
  <si>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</si>
  <si>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</si>
  <si>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</si>
  <si>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</si>
  <si>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</si>
  <si>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</si>
  <si>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</si>
  <si>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</si>
  <si>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</si>
  <si>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</si>
  <si>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</si>
  <si>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</si>
  <si>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</si>
  <si>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</si>
  <si>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</si>
  <si>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</si>
  <si>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</si>
  <si>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</si>
  <si>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</si>
  <si>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</si>
  <si>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</si>
  <si>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</si>
  <si>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</si>
  <si>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</si>
  <si>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</si>
  <si>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</si>
  <si>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</si>
  <si>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</si>
  <si>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</si>
  <si>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</si>
  <si>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</si>
  <si>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</si>
  <si>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</si>
  <si>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</si>
  <si>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</si>
  <si>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</si>
  <si>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</si>
  <si>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</si>
  <si>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</si>
  <si>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</si>
  <si>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</si>
  <si>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</si>
  <si>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</si>
  <si>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</si>
  <si>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</si>
  <si>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</si>
  <si>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</si>
  <si>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</si>
  <si>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</si>
  <si>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</si>
  <si>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</si>
  <si>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</si>
  <si>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</si>
  <si>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</si>
  <si>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</si>
  <si>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</si>
  <si>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</si>
  <si>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</si>
  <si>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</si>
  <si>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</si>
  <si>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</si>
  <si>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</si>
  <si>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</si>
  <si>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</si>
  <si>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</si>
  <si>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</si>
  <si>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</si>
  <si>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</si>
  <si>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</si>
  <si>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</si>
  <si>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</si>
  <si>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</si>
  <si>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</si>
  <si>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</si>
  <si>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</si>
  <si>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</si>
  <si>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</si>
  <si>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</si>
  <si>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</si>
  <si>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</si>
  <si>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</si>
  <si>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</si>
  <si>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</si>
  <si>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</si>
  <si>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</si>
  <si>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</si>
  <si>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</si>
  <si>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</si>
  <si>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</si>
  <si>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</si>
  <si>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</si>
  <si>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</si>
  <si>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</si>
  <si>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</si>
  <si>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</si>
  <si>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</si>
  <si>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</si>
  <si>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</si>
  <si>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</si>
  <si>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</si>
  <si>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</si>
  <si>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</si>
  <si>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</si>
  <si>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</si>
  <si>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</si>
  <si>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</si>
  <si>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</si>
  <si>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</si>
  <si>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</si>
  <si>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</si>
  <si>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</si>
  <si>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</si>
  <si>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</si>
  <si>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</si>
  <si>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</si>
  <si>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</si>
  <si>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</si>
  <si>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</si>
  <si>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</si>
  <si>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</si>
  <si>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</si>
  <si>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</si>
  <si>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</si>
  <si>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</si>
  <si>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</si>
  <si>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</si>
  <si>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</si>
  <si>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</si>
  <si>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</si>
  <si>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</si>
  <si>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</si>
  <si>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</si>
  <si>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</si>
  <si>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</si>
  <si>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</si>
  <si>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</si>
  <si>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</si>
  <si>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</si>
  <si>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</si>
  <si>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</si>
  <si>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</si>
  <si>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</si>
  <si>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</si>
  <si>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</si>
  <si>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</si>
  <si>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</si>
  <si>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</si>
  <si>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</si>
  <si>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</si>
  <si>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</si>
  <si>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</si>
  <si>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</si>
  <si>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</si>
  <si>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</si>
  <si>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</si>
  <si>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</si>
  <si>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</si>
  <si>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</si>
  <si>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</si>
  <si>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</si>
  <si>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</si>
  <si>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</si>
  <si>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</si>
  <si>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</si>
  <si>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</si>
  <si>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</si>
  <si>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</si>
  <si>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</si>
  <si>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</si>
  <si>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</si>
  <si>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</si>
  <si>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</si>
  <si>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</si>
  <si>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</si>
  <si>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</si>
  <si>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</si>
  <si>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</si>
  <si>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</si>
  <si>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</si>
  <si>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</si>
  <si>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</si>
  <si>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</si>
  <si>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</si>
  <si>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</si>
  <si>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</si>
  <si>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</si>
  <si>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</si>
  <si>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</si>
  <si>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</si>
  <si>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</si>
  <si>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</si>
  <si>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</si>
  <si>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</si>
  <si>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</si>
  <si>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</si>
  <si>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</si>
  <si>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</si>
  <si>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</si>
  <si>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</si>
  <si>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</si>
  <si>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</si>
  <si>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</si>
  <si>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</si>
  <si>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</si>
  <si>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</si>
  <si>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</si>
  <si>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</si>
  <si>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</si>
  <si>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</si>
  <si>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</si>
  <si>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</si>
  <si>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</si>
  <si>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</si>
  <si>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</si>
  <si>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</si>
  <si>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</si>
  <si>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</si>
  <si>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</si>
  <si>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</si>
  <si>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</si>
  <si>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</si>
  <si>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</si>
  <si>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</si>
  <si>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</si>
  <si>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</si>
  <si>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</si>
  <si>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</si>
  <si>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</si>
  <si>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</si>
  <si>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</si>
  <si>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</si>
  <si>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</si>
  <si>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</si>
  <si>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</si>
  <si>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</si>
  <si>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</si>
  <si>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</si>
  <si>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</si>
  <si>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</si>
  <si>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</si>
  <si>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</si>
  <si>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</si>
  <si>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</si>
  <si>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</si>
  <si>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</si>
  <si>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</si>
  <si>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</si>
  <si>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</si>
  <si>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</si>
  <si>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</si>
  <si>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</si>
  <si>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</si>
  <si>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</si>
  <si>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</si>
  <si>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</si>
  <si>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</si>
  <si>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</si>
  <si>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</si>
  <si>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</si>
  <si>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</si>
  <si>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</si>
  <si>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</si>
  <si>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</si>
  <si>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</si>
  <si>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</si>
  <si>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</si>
  <si>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</si>
  <si>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</si>
  <si>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</si>
  <si>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</si>
  <si>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</si>
  <si>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</si>
  <si>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</si>
  <si>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</si>
  <si>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</si>
  <si>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</si>
  <si>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</si>
  <si>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</si>
  <si>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</si>
  <si>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</si>
  <si>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</si>
  <si>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</si>
  <si>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</si>
  <si>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</si>
  <si>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</si>
  <si>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</si>
  <si>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</si>
  <si>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</si>
  <si>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</si>
  <si>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</si>
  <si>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</si>
  <si>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</si>
  <si>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</si>
  <si>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</si>
  <si>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</si>
  <si>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</si>
  <si>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</si>
  <si>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</si>
  <si>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</si>
  <si>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</si>
  <si>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</si>
  <si>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</si>
  <si>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</si>
  <si>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</si>
  <si>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</si>
  <si>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</si>
  <si>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</si>
  <si>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</si>
  <si>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</si>
  <si>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</si>
  <si>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</si>
  <si>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</si>
  <si>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</si>
  <si>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</si>
  <si>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</si>
  <si>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</si>
  <si>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</si>
  <si>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</si>
  <si>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</si>
  <si>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</si>
  <si>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</si>
  <si>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</si>
  <si>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</si>
  <si>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</si>
  <si>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</si>
  <si>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</si>
  <si>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</si>
  <si>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</si>
  <si>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</si>
  <si>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</si>
  <si>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</si>
  <si>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</si>
  <si>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</si>
  <si>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</si>
  <si>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</si>
  <si>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</si>
  <si>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</si>
  <si>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</si>
  <si>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</si>
  <si>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</si>
  <si>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</si>
  <si>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</si>
  <si>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</si>
  <si>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</si>
  <si>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</si>
  <si>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</si>
  <si>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</si>
  <si>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</si>
  <si>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</si>
  <si>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</si>
  <si>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</si>
  <si>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</si>
  <si>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</si>
  <si>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</si>
  <si>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</si>
  <si>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</si>
  <si>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</si>
  <si>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</si>
  <si>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</si>
  <si>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</si>
  <si>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</si>
  <si>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</si>
  <si>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</si>
  <si>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</si>
  <si>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</si>
  <si>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</si>
  <si>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</si>
  <si>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</si>
  <si>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</si>
  <si>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</si>
  <si>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</si>
  <si>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</si>
  <si>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</si>
  <si>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</si>
  <si>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</si>
  <si>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</si>
  <si>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</si>
  <si>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</si>
  <si>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</si>
  <si>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</si>
  <si>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</si>
  <si>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</si>
  <si>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</si>
  <si>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</si>
  <si>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</si>
  <si>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</si>
  <si>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</si>
  <si>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</si>
  <si>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</si>
  <si>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</si>
  <si>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</si>
  <si>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</si>
  <si>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</si>
  <si>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</si>
  <si>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</si>
  <si>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</si>
  <si>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</si>
  <si>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</si>
  <si>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</si>
  <si>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</si>
  <si>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</si>
  <si>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</si>
  <si>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</si>
  <si>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</si>
  <si>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</si>
  <si>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</si>
  <si>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</si>
  <si>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</si>
  <si>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</si>
  <si>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</si>
  <si>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</si>
  <si>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</si>
  <si>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</si>
  <si>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</si>
  <si>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</si>
  <si>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</si>
  <si>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</si>
  <si>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</si>
  <si>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</si>
  <si>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</si>
  <si>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</si>
  <si>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</si>
  <si>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</si>
  <si>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</si>
  <si>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</si>
  <si>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</si>
  <si>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</si>
  <si>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</si>
  <si>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</si>
  <si>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</si>
  <si>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</si>
  <si>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</si>
  <si>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</si>
  <si>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</si>
  <si>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</si>
  <si>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</si>
  <si>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</si>
  <si>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</si>
  <si>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</si>
  <si>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</si>
  <si>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</si>
  <si>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</si>
  <si>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</si>
  <si>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</si>
  <si>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</si>
  <si>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</si>
  <si>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</si>
  <si>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</si>
  <si>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</si>
  <si>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</si>
  <si>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</si>
  <si>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</si>
  <si>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</si>
  <si>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</si>
  <si>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</si>
  <si>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</si>
  <si>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</si>
  <si>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</si>
  <si>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</si>
  <si>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</si>
  <si>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</si>
  <si>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</si>
  <si>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</si>
  <si>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</si>
  <si>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</si>
  <si>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</si>
  <si>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</si>
  <si>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</si>
  <si>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</si>
  <si>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</si>
  <si>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</si>
  <si>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</si>
  <si>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</si>
  <si>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</si>
  <si>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</si>
  <si>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</si>
  <si>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</si>
  <si>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</si>
  <si>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</si>
  <si>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</si>
  <si>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</si>
  <si>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</si>
  <si>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</si>
  <si>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</si>
  <si>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</si>
  <si>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</si>
  <si>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</si>
  <si>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</si>
  <si>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</si>
  <si>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</si>
  <si>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</si>
  <si>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</si>
  <si>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</si>
  <si>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</si>
  <si>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</si>
  <si>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</si>
  <si>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</si>
  <si>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</si>
  <si>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</si>
  <si>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</si>
  <si>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</si>
  <si>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</si>
  <si>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</si>
  <si>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</si>
  <si>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</si>
  <si>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</si>
  <si>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</si>
  <si>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</si>
  <si>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</si>
  <si>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</si>
  <si>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</si>
  <si>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</si>
  <si>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</si>
  <si>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</si>
  <si>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</si>
  <si>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</si>
  <si>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</si>
  <si>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</si>
  <si>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</si>
  <si>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</si>
  <si>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</si>
  <si>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</si>
  <si>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</si>
  <si>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</si>
  <si>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</si>
  <si>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</si>
  <si>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</si>
  <si>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</si>
  <si>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</si>
  <si>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</si>
  <si>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</si>
  <si>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</si>
  <si>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</si>
  <si>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</si>
  <si>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</si>
  <si>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</si>
  <si>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</si>
  <si>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</si>
  <si>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</si>
  <si>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</si>
  <si>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</si>
  <si>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</si>
  <si>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</si>
  <si>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</si>
  <si>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</si>
  <si>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</si>
  <si>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</si>
  <si>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</si>
  <si>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</si>
  <si>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</si>
  <si>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</si>
  <si>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</si>
  <si>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</si>
  <si>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</si>
  <si>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</si>
  <si>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</si>
  <si>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</si>
  <si>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</si>
  <si>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</si>
  <si>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</si>
  <si>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</si>
  <si>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</si>
  <si>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</si>
  <si>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</si>
  <si>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</si>
  <si>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</si>
  <si>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</si>
  <si>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</si>
  <si>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</si>
  <si>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</si>
  <si>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</si>
  <si>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</si>
  <si>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</si>
  <si>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</si>
  <si>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</si>
  <si>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</si>
  <si>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</si>
  <si>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</si>
  <si>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</si>
  <si>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</si>
  <si>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</si>
  <si>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</si>
  <si>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</si>
  <si>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</si>
  <si>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</si>
  <si>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</si>
  <si>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</si>
  <si>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</si>
  <si>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</si>
  <si>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</si>
  <si>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</si>
  <si>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</si>
  <si>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</si>
  <si>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</si>
  <si>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</si>
  <si>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</si>
  <si>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</si>
  <si>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</si>
  <si>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</si>
  <si>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</si>
  <si>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</si>
  <si>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</si>
  <si>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</si>
  <si>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</si>
  <si>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</si>
  <si>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</si>
  <si>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</si>
  <si>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</si>
  <si>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</si>
  <si>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</si>
  <si>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</si>
  <si>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</si>
  <si>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</si>
  <si>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</si>
  <si>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</si>
  <si>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</si>
  <si>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</si>
  <si>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</si>
  <si>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</si>
  <si>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</si>
  <si>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</si>
  <si>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</si>
  <si>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</si>
  <si>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</si>
  <si>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</si>
  <si>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</si>
  <si>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</si>
  <si>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</si>
  <si>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</si>
  <si>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</si>
  <si>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</si>
  <si>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</si>
  <si>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</si>
  <si>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</si>
  <si>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</si>
  <si>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</si>
  <si>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</si>
  <si>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</si>
  <si>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</si>
  <si>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</si>
  <si>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</si>
  <si>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</si>
  <si>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</si>
  <si>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</si>
  <si>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</si>
  <si>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</si>
  <si>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</si>
  <si>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</si>
  <si>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</si>
  <si>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</si>
  <si>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</si>
  <si>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</si>
  <si>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</si>
  <si>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</si>
  <si>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</si>
  <si>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</si>
  <si>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</si>
  <si>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</si>
  <si>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</si>
  <si>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</si>
  <si>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</si>
  <si>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</si>
  <si>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</si>
  <si>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</si>
  <si>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</si>
  <si>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</si>
  <si>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</si>
  <si>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</si>
  <si>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</si>
  <si>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</si>
  <si>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</si>
  <si>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</si>
  <si>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</si>
  <si>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</si>
  <si>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</si>
  <si>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</si>
  <si>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</si>
  <si>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</si>
  <si>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</si>
  <si>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</si>
  <si>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</si>
  <si>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</si>
  <si>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</si>
  <si>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</si>
  <si>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</si>
  <si>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</si>
  <si>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</si>
  <si>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</si>
  <si>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</si>
  <si>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</si>
  <si>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</si>
  <si>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</si>
  <si>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</si>
  <si>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</si>
  <si>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</si>
  <si>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</si>
  <si>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</si>
  <si>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</si>
  <si>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</si>
  <si>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</si>
  <si>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</si>
  <si>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</si>
  <si>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</si>
  <si>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</si>
  <si>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</si>
  <si>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</si>
  <si>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</si>
  <si>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</si>
  <si>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</si>
  <si>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</si>
  <si>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</si>
  <si>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</si>
  <si>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</si>
  <si>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</si>
  <si>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</si>
  <si>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</si>
  <si>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</si>
  <si>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</si>
  <si>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</si>
  <si>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</si>
  <si>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</si>
  <si>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</si>
  <si>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</si>
  <si>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</si>
  <si>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</si>
  <si>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</si>
  <si>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</si>
  <si>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</si>
  <si>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</si>
  <si>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</si>
  <si>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</si>
  <si>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</si>
  <si>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</si>
  <si>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</si>
  <si>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</si>
  <si>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</si>
  <si>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</si>
  <si>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</si>
  <si>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</si>
  <si>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</si>
  <si>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</si>
  <si>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</si>
  <si>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</si>
  <si>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</si>
  <si>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</si>
  <si>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</si>
  <si>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</si>
  <si>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</si>
  <si>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</si>
  <si>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</si>
  <si>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</si>
  <si>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</si>
  <si>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</si>
  <si>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</si>
  <si>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</si>
  <si>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</si>
  <si>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</si>
  <si>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</si>
  <si>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</si>
  <si>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</si>
  <si>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</si>
  <si>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</si>
  <si>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</si>
  <si>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</si>
  <si>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</si>
  <si>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</si>
  <si>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</si>
  <si>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</si>
  <si>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</si>
  <si>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</si>
  <si>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</si>
  <si>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</si>
  <si>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</si>
  <si>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</si>
  <si>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</si>
  <si>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</si>
  <si>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</si>
  <si>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</si>
  <si>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</si>
  <si>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</si>
  <si>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</si>
  <si>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</si>
  <si>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</si>
  <si>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</si>
  <si>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</si>
  <si>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</si>
  <si>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</si>
  <si>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</si>
  <si>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</si>
  <si>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</si>
  <si>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</si>
  <si>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</si>
  <si>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</si>
  <si>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</si>
  <si>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</si>
  <si>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</si>
  <si>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</si>
  <si>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</si>
  <si>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</si>
  <si>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</si>
  <si>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</si>
  <si>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</si>
  <si>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</si>
  <si>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</si>
  <si>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</si>
  <si>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</si>
  <si>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</si>
  <si>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</si>
  <si>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</si>
  <si>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</si>
  <si>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</si>
  <si>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</si>
  <si>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</si>
  <si>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</si>
  <si>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</si>
  <si>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</si>
  <si>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</si>
  <si>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</si>
  <si>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</si>
  <si>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</si>
  <si>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</si>
  <si>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</si>
  <si>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</si>
  <si>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</si>
  <si>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</si>
  <si>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</si>
  <si>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</si>
  <si>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</si>
  <si>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</si>
  <si>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</si>
  <si>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</si>
  <si>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</si>
  <si>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</si>
  <si>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</si>
  <si>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</si>
  <si>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</si>
  <si>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</si>
  <si>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</si>
  <si>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</si>
  <si>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</si>
  <si>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</si>
  <si>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</si>
  <si>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</si>
  <si>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</si>
  <si>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</si>
  <si>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</si>
  <si>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</si>
  <si>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</si>
  <si>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</si>
  <si>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</si>
  <si>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</si>
  <si>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</si>
  <si>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</si>
  <si>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</si>
  <si>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</si>
  <si>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</si>
  <si>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</si>
  <si>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</si>
  <si>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</si>
  <si>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</si>
  <si>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</si>
  <si>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</si>
  <si>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</si>
  <si>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</si>
  <si>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</si>
  <si>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</si>
  <si>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</si>
  <si>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</si>
  <si>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</si>
  <si>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</si>
  <si>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</si>
  <si>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</si>
  <si>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</si>
  <si>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</si>
  <si>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</si>
  <si>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</si>
  <si>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</si>
  <si>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</si>
  <si>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</si>
  <si>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</si>
  <si>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</si>
  <si>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</si>
  <si>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</si>
  <si>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</si>
  <si>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</si>
  <si>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</si>
  <si>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</si>
  <si>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</si>
  <si>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</si>
  <si>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</si>
  <si>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</si>
  <si>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</si>
  <si>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</si>
  <si>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</si>
  <si>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</si>
  <si>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</si>
  <si>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</si>
  <si>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</si>
  <si>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</si>
  <si>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</si>
  <si>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</si>
  <si>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</si>
  <si>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</si>
  <si>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</si>
  <si>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</si>
  <si>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</si>
  <si>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</si>
  <si>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</si>
  <si>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</si>
  <si>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</si>
  <si>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</si>
  <si>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</si>
  <si>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</si>
  <si>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</si>
  <si>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</si>
  <si>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</si>
  <si>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</si>
  <si>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</si>
  <si>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</si>
  <si>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</si>
  <si>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</si>
  <si>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</si>
  <si>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</si>
  <si>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</si>
  <si>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</si>
  <si>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</si>
  <si>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</si>
  <si>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</si>
  <si>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</si>
  <si>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</si>
  <si>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</si>
  <si>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</si>
  <si>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</si>
  <si>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</si>
  <si>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</si>
  <si>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</si>
  <si>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</si>
  <si>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</si>
  <si>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</si>
  <si>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</si>
  <si>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</si>
  <si>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</si>
  <si>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</si>
  <si>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</si>
  <si>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</si>
  <si>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</si>
  <si>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</si>
  <si>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</si>
  <si>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</si>
  <si>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</si>
  <si>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</si>
  <si>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</si>
  <si>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</si>
  <si>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</si>
  <si>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</si>
  <si>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</si>
  <si>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</si>
  <si>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</si>
  <si>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</si>
  <si>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</si>
  <si>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</si>
  <si>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</si>
  <si>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</si>
  <si>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</si>
  <si>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</si>
  <si>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</si>
  <si>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</si>
  <si>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</si>
  <si>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</si>
  <si>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</si>
  <si>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</si>
  <si>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</si>
  <si>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</si>
  <si>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</si>
  <si>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</si>
  <si>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</si>
  <si>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</si>
  <si>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</si>
  <si>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</si>
  <si>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</si>
  <si>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</si>
  <si>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</si>
  <si>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</si>
  <si>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</si>
  <si>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</si>
  <si>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</si>
  <si>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</si>
  <si>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</si>
  <si>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</si>
  <si>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</si>
  <si>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</si>
  <si>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</si>
  <si>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</si>
  <si>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</si>
  <si>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</si>
  <si>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</si>
  <si>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</si>
  <si>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</si>
  <si>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</si>
  <si>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</si>
  <si>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</si>
  <si>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</si>
  <si>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</si>
  <si>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</si>
  <si>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</si>
  <si>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</si>
  <si>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</si>
  <si>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</si>
  <si>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</si>
  <si>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</si>
  <si>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</si>
  <si>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</si>
  <si>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</si>
  <si>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</si>
  <si>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</si>
  <si>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</si>
  <si>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</si>
  <si>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</si>
  <si>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</si>
  <si>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</si>
  <si>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</si>
  <si>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</si>
  <si>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</si>
  <si>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</si>
  <si>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</si>
  <si>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</si>
  <si>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</si>
  <si>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</si>
  <si>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</si>
  <si>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</si>
  <si>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</si>
  <si>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</si>
  <si>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</si>
  <si>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</si>
  <si>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</si>
  <si>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</si>
  <si>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</si>
  <si>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</si>
  <si>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</si>
  <si>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</si>
  <si>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</si>
  <si>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</si>
  <si>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</si>
  <si>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</si>
  <si>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</si>
  <si>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</si>
  <si>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</si>
  <si>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</si>
  <si>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</si>
  <si>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</si>
  <si>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</si>
  <si>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</si>
  <si>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</si>
  <si>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</si>
  <si>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</si>
  <si>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</si>
  <si>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</si>
  <si>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</si>
  <si>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</si>
  <si>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</si>
  <si>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</si>
  <si>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</si>
  <si>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</si>
  <si>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</si>
  <si>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</si>
  <si>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</si>
  <si>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</si>
  <si>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</si>
  <si>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</si>
  <si>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</si>
  <si>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</si>
  <si>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</si>
  <si>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</si>
  <si>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</si>
  <si>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</si>
  <si>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</si>
  <si>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</si>
  <si>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</si>
  <si>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</si>
  <si>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</si>
  <si>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</si>
  <si>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</si>
  <si>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</si>
  <si>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</si>
  <si>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</si>
  <si>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</si>
  <si>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</si>
  <si>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</si>
  <si>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</si>
  <si>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</si>
  <si>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</si>
  <si>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</si>
  <si>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</si>
  <si>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</si>
  <si>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</si>
  <si>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</si>
  <si>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</si>
  <si>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</si>
  <si>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</si>
  <si>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</si>
  <si>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</si>
  <si>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</si>
  <si>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</si>
  <si>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</si>
  <si>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</si>
  <si>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</si>
  <si>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</si>
  <si>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</si>
  <si>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</si>
  <si>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</si>
  <si>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</si>
  <si>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</si>
  <si>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</si>
  <si>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</si>
  <si>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</si>
  <si>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</si>
  <si>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</si>
  <si>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</si>
  <si>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</si>
  <si>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</si>
  <si>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</si>
  <si>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</si>
  <si>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</si>
  <si>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</si>
  <si>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</si>
  <si>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</si>
  <si>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</si>
  <si>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</si>
  <si>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</si>
  <si>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</si>
  <si>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</si>
  <si>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</si>
  <si>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</si>
  <si>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</si>
  <si>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</si>
  <si>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</si>
  <si>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</si>
  <si>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</si>
  <si>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</si>
  <si>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</si>
  <si>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</si>
  <si>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</si>
  <si>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</si>
  <si>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</si>
  <si>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</si>
  <si>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</si>
  <si>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</si>
  <si>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</si>
  <si>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</si>
  <si>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</si>
  <si>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</si>
  <si>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</si>
  <si>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</si>
  <si>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</si>
  <si>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</si>
  <si>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</si>
  <si>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</si>
  <si>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</si>
  <si>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</si>
  <si>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</si>
  <si>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</si>
  <si>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</si>
  <si>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</si>
  <si>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</si>
  <si>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</si>
  <si>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</si>
  <si>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</si>
  <si>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</si>
  <si>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</si>
  <si>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</si>
  <si>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</si>
  <si>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</si>
  <si>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</si>
  <si>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</si>
  <si>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</si>
  <si>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</si>
  <si>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</si>
  <si>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</si>
  <si>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</si>
  <si>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</si>
  <si>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</si>
  <si>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</si>
  <si>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</si>
  <si>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</si>
  <si>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</si>
  <si>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</si>
  <si>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</si>
  <si>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</si>
  <si>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</si>
  <si>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</si>
  <si>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</si>
  <si>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</si>
  <si>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</si>
  <si>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</si>
  <si>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</si>
  <si>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</si>
  <si>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</si>
  <si>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</si>
  <si>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</si>
  <si>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</si>
  <si>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</si>
  <si>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</si>
  <si>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</si>
  <si>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</si>
  <si>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</si>
  <si>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</si>
  <si>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</si>
  <si>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</si>
  <si>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</si>
  <si>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</si>
  <si>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</si>
  <si>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</si>
  <si>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</si>
  <si>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</si>
  <si>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</si>
  <si>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</si>
  <si>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</si>
  <si>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</si>
  <si>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</si>
  <si>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</si>
  <si>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</si>
  <si>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</si>
  <si>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</si>
  <si>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</si>
  <si>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</si>
  <si>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</si>
  <si>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</si>
  <si>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</si>
  <si>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</si>
  <si>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</si>
  <si>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</si>
  <si>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</si>
  <si>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</si>
  <si>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</si>
  <si>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</si>
  <si>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</si>
  <si>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</si>
  <si>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</si>
  <si>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</si>
  <si>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</si>
  <si>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</si>
  <si>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</si>
  <si>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</si>
  <si>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</si>
  <si>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</si>
  <si>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</si>
  <si>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</si>
  <si>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</si>
  <si>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</si>
  <si>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</si>
  <si>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</si>
  <si>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</si>
  <si>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</si>
  <si>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</si>
  <si>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</si>
  <si>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</si>
  <si>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</si>
  <si>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</si>
  <si>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</si>
  <si>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</si>
  <si>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</si>
  <si>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</si>
  <si>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</si>
  <si>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</si>
  <si>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</si>
  <si>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</si>
  <si>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</si>
  <si>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</si>
  <si>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</si>
  <si>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</si>
  <si>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</si>
  <si>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</si>
  <si>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</si>
  <si>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</si>
  <si>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</si>
  <si>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</si>
  <si>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</si>
  <si>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</si>
  <si>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</si>
  <si>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</si>
  <si>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</si>
  <si>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</si>
  <si>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</si>
  <si>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</si>
  <si>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</si>
  <si>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</si>
  <si>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</si>
  <si>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</si>
  <si>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</si>
  <si>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</si>
  <si>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</si>
  <si>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</si>
  <si>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</si>
  <si>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</si>
  <si>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</si>
  <si>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</si>
  <si>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</si>
  <si>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</si>
  <si>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</si>
  <si>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</si>
  <si>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</si>
  <si>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</si>
  <si>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</si>
  <si>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</si>
  <si>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</si>
  <si>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</si>
  <si>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</si>
  <si>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</si>
  <si>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</si>
  <si>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</si>
  <si>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</si>
  <si>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</si>
  <si>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</si>
  <si>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</si>
  <si>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</si>
  <si>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</si>
  <si>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</si>
  <si>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</si>
  <si>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</si>
  <si>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</si>
  <si>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</si>
  <si>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</si>
  <si>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</si>
  <si>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</si>
  <si>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</si>
  <si>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</si>
  <si>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</si>
  <si>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</si>
  <si>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</si>
  <si>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</si>
  <si>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</si>
  <si>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</si>
  <si>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</si>
  <si>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</si>
  <si>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</si>
  <si>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</si>
  <si>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</si>
  <si>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</si>
  <si>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</si>
  <si>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</si>
  <si>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</si>
  <si>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</si>
  <si>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</si>
  <si>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</si>
  <si>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</si>
  <si>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</si>
  <si>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</si>
  <si>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</si>
  <si>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</si>
  <si>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</si>
  <si>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</si>
  <si>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</si>
  <si>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</si>
  <si>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</si>
  <si>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</si>
  <si>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</si>
  <si>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</si>
  <si>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</si>
  <si>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</si>
  <si>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</si>
  <si>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</si>
  <si>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</si>
  <si>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</si>
  <si>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</si>
  <si>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</si>
  <si>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</si>
  <si>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</si>
  <si>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</si>
  <si>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</si>
  <si>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</si>
  <si>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</si>
  <si>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</si>
  <si>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</si>
  <si>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</si>
  <si>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</si>
  <si>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</si>
  <si>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</si>
  <si>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</si>
  <si>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</si>
  <si>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</si>
  <si>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</si>
  <si>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</si>
  <si>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</si>
  <si>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</si>
  <si>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</si>
  <si>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</si>
  <si>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</si>
  <si>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</si>
  <si>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</si>
  <si>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</si>
  <si>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</si>
  <si>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</si>
  <si>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</si>
  <si>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</si>
  <si>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</si>
  <si>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</si>
  <si>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</si>
  <si>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</si>
  <si>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</si>
  <si>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</si>
  <si>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</si>
  <si>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</si>
  <si>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</si>
  <si>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</si>
  <si>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</si>
  <si>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</si>
  <si>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</si>
  <si>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</si>
  <si>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</si>
  <si>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</si>
  <si>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</si>
  <si>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</si>
  <si>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</si>
  <si>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</si>
  <si>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</si>
  <si>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</si>
  <si>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</si>
  <si>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</si>
  <si>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</si>
  <si>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</si>
  <si>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</si>
  <si>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</si>
  <si>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</si>
  <si>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</si>
  <si>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</si>
  <si>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</si>
  <si>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</si>
  <si>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</si>
  <si>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</si>
  <si>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</si>
  <si>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</si>
  <si>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</si>
  <si>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</si>
  <si>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</si>
  <si>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</si>
  <si>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</si>
  <si>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</si>
  <si>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</si>
  <si>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</si>
  <si>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</si>
  <si>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</si>
  <si>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</si>
  <si>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</si>
  <si>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</si>
  <si>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</si>
  <si>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</si>
  <si>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</si>
  <si>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</si>
  <si>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</si>
  <si>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</si>
  <si>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</si>
  <si>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</si>
  <si>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</si>
  <si>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</si>
  <si>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</si>
  <si>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</si>
  <si>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</si>
  <si>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</si>
  <si>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</si>
  <si>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</si>
  <si>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</si>
  <si>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</si>
  <si>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</si>
  <si>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</si>
  <si>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</si>
  <si>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</si>
  <si>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</si>
  <si>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</si>
  <si>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</si>
  <si>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</si>
  <si>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</si>
  <si>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</si>
  <si>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</si>
  <si>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</si>
  <si>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</si>
  <si>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</si>
  <si>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</si>
  <si>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</si>
  <si>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</si>
  <si>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</si>
  <si>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</si>
  <si>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</si>
  <si>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</si>
  <si>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</si>
  <si>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</si>
  <si>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</si>
  <si>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</si>
  <si>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</si>
  <si>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</si>
  <si>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</si>
  <si>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</si>
  <si>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</si>
  <si>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</si>
  <si>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</si>
  <si>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</si>
  <si>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</si>
  <si>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</si>
  <si>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</si>
  <si>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</si>
  <si>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</si>
  <si>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</si>
  <si>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</si>
  <si>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</si>
  <si>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</si>
  <si>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</si>
  <si>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</si>
  <si>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</si>
  <si>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</si>
  <si>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</si>
  <si>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</si>
  <si>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</si>
  <si>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</si>
  <si>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</si>
  <si>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</si>
  <si>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</si>
  <si>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</si>
  <si>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</si>
  <si>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</si>
  <si>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</si>
  <si>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</si>
  <si>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</si>
  <si>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</si>
  <si>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</si>
  <si>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</si>
  <si>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</si>
  <si>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</si>
  <si>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</si>
  <si>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</si>
  <si>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</si>
  <si>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</si>
  <si>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</si>
  <si>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</si>
  <si>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</si>
  <si>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</si>
  <si>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</si>
  <si>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</si>
  <si>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</si>
  <si>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</si>
  <si>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</si>
  <si>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</si>
  <si>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</si>
  <si>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</si>
  <si>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</si>
  <si>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</si>
  <si>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</si>
  <si>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</si>
  <si>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</si>
  <si>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</si>
  <si>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</si>
  <si>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</si>
  <si>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</si>
  <si>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</si>
  <si>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</si>
  <si>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</si>
  <si>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</si>
  <si>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</si>
  <si>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</si>
  <si>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</si>
  <si>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</si>
  <si>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</si>
  <si>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</si>
  <si>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</si>
  <si>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</si>
  <si>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</si>
  <si>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</si>
  <si>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</si>
  <si>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</si>
  <si>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</si>
  <si>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</si>
  <si>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</si>
  <si>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</si>
  <si>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</si>
  <si>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</si>
  <si>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</si>
  <si>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</si>
  <si>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</si>
  <si>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</si>
  <si>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</si>
  <si>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</si>
  <si>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</si>
  <si>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</si>
  <si>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</si>
  <si>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</si>
  <si>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</si>
  <si>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</si>
  <si>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</si>
  <si>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</si>
  <si>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</si>
  <si>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</si>
  <si>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</si>
  <si>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</si>
  <si>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</si>
  <si>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</si>
  <si>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</si>
  <si>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</si>
  <si>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</si>
  <si>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</si>
  <si>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</si>
  <si>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</si>
  <si>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</si>
  <si>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</si>
  <si>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</si>
  <si>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</si>
  <si>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</si>
  <si>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</si>
  <si>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</si>
  <si>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</si>
  <si>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</si>
  <si>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</si>
  <si>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</si>
  <si>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</si>
  <si>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</si>
  <si>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</si>
  <si>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</si>
  <si>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</si>
  <si>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</si>
  <si>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</si>
  <si>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</si>
  <si>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</si>
  <si>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</si>
  <si>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</si>
  <si>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</si>
  <si>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</si>
  <si>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</si>
  <si>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</si>
  <si>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</si>
  <si>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</si>
  <si>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</si>
  <si>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</si>
  <si>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</si>
  <si>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</si>
  <si>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</si>
  <si>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</si>
  <si>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</si>
  <si>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</si>
  <si>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</si>
  <si>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</si>
  <si>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</si>
  <si>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</si>
  <si>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</si>
  <si>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</si>
  <si>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</si>
  <si>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</si>
  <si>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</si>
  <si>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</si>
  <si>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</si>
  <si>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</si>
  <si>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</si>
  <si>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</si>
  <si>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</si>
  <si>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</si>
  <si>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</si>
  <si>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</si>
  <si>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</si>
  <si>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</si>
  <si>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</si>
  <si>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</si>
  <si>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</si>
  <si>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</si>
  <si>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</si>
  <si>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</si>
  <si>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</si>
  <si>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</si>
  <si>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</si>
  <si>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</si>
  <si>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</si>
  <si>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</si>
  <si>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</si>
  <si>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</si>
  <si>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</si>
  <si>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</si>
  <si>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</si>
  <si>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</si>
  <si>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</si>
  <si>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</si>
  <si>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</si>
  <si>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</si>
  <si>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</si>
  <si>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</si>
  <si>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</si>
  <si>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</si>
  <si>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</si>
  <si>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</si>
  <si>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</si>
  <si>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</si>
  <si>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</si>
  <si>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</si>
  <si>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</si>
  <si>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</si>
  <si>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</si>
  <si>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</si>
  <si>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</si>
  <si>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</si>
  <si>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</si>
  <si>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</si>
  <si>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</si>
  <si>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</si>
  <si>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</si>
  <si>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</si>
  <si>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</si>
  <si>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</si>
  <si>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</si>
  <si>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</si>
  <si>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</si>
  <si>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</si>
  <si>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</si>
  <si>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</si>
  <si>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</si>
  <si>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</si>
  <si>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</si>
  <si>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</si>
  <si>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</si>
  <si>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</si>
  <si>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</si>
  <si>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</si>
  <si>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</si>
  <si>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</si>
  <si>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</si>
  <si>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</si>
  <si>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</si>
  <si>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</si>
  <si>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</si>
  <si>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</si>
  <si>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</si>
  <si>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</si>
  <si>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</si>
  <si>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</si>
  <si>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</si>
  <si>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</si>
  <si>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</si>
  <si>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</si>
  <si>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</si>
  <si>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</si>
  <si>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</si>
  <si>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</si>
  <si>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</si>
  <si>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</si>
  <si>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</si>
  <si>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</si>
  <si>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</si>
  <si>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</si>
  <si>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</si>
  <si>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</si>
  <si>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</si>
  <si>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</si>
  <si>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</si>
  <si>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</si>
  <si>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</si>
  <si>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</si>
  <si>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</si>
  <si>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</si>
  <si>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</si>
  <si>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</si>
  <si>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</si>
  <si>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</si>
  <si>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</si>
  <si>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</si>
  <si>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</si>
  <si>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</si>
  <si>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</si>
  <si>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</si>
  <si>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</si>
  <si>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</si>
  <si>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</si>
  <si>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</si>
  <si>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</si>
  <si>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</si>
  <si>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</si>
  <si>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</si>
  <si>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</si>
  <si>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</si>
  <si>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</si>
  <si>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</si>
  <si>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</si>
  <si>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</si>
  <si>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</si>
  <si>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</si>
  <si>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</si>
  <si>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</si>
  <si>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</si>
  <si>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</si>
  <si>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</si>
  <si>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</si>
  <si>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</si>
  <si>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</si>
  <si>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</si>
  <si>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</si>
  <si>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</si>
  <si>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</si>
  <si>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</si>
  <si>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</si>
  <si>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</si>
  <si>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</si>
  <si>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</si>
  <si>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</si>
  <si>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</si>
  <si>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</si>
  <si>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</si>
  <si>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</si>
  <si>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</si>
  <si>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</si>
  <si>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</si>
  <si>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</si>
  <si>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</si>
  <si>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</si>
  <si>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</si>
  <si>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</si>
  <si>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</si>
  <si>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</si>
  <si>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</si>
  <si>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</si>
  <si>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</si>
  <si>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</si>
  <si>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</si>
  <si>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</si>
  <si>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</si>
  <si>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</si>
  <si>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</si>
  <si>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</si>
  <si>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</si>
  <si>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</si>
  <si>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</si>
  <si>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</si>
  <si>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</si>
  <si>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</si>
  <si>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</si>
  <si>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</si>
  <si>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</si>
  <si>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</si>
  <si>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</si>
  <si>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</si>
  <si>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</si>
  <si>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</si>
  <si>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</si>
  <si>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</si>
  <si>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</si>
  <si>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</si>
  <si>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</si>
  <si>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</si>
  <si>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</si>
  <si>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</si>
  <si>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</si>
  <si>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</si>
  <si>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</si>
  <si>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</si>
  <si>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</si>
  <si>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</si>
  <si>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</si>
  <si>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</si>
  <si>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</si>
  <si>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</si>
  <si>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</si>
  <si>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</si>
  <si>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</si>
  <si>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</si>
  <si>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</si>
  <si>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</si>
  <si>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</si>
  <si>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</si>
  <si>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</si>
  <si>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</si>
  <si>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</si>
  <si>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</si>
  <si>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</si>
  <si>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</si>
  <si>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</si>
  <si>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</si>
  <si>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</si>
  <si>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</si>
  <si>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</si>
  <si>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</si>
  <si>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</si>
  <si>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</si>
  <si>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</si>
  <si>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</si>
  <si>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</si>
  <si>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</si>
  <si>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</si>
  <si>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</si>
  <si>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</si>
  <si>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</si>
  <si>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</si>
  <si>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</si>
  <si>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</si>
  <si>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</si>
  <si>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</si>
  <si>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</si>
  <si>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</si>
  <si>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</si>
  <si>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</si>
  <si>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</si>
  <si>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</si>
  <si>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</si>
  <si>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</si>
  <si>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</si>
  <si>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</si>
  <si>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</si>
  <si>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</si>
  <si>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</si>
  <si>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</si>
  <si>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</si>
  <si>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</si>
  <si>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</si>
  <si>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</si>
  <si>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</si>
  <si>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</si>
  <si>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</si>
  <si>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</si>
  <si>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</si>
  <si>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</si>
  <si>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</si>
  <si>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</si>
  <si>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</si>
  <si>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</si>
  <si>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</si>
  <si>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</si>
  <si>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</si>
  <si>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</si>
  <si>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</si>
  <si>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</si>
  <si>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</si>
  <si>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</si>
  <si>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</si>
  <si>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</si>
  <si>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</si>
  <si>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</si>
  <si>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</si>
  <si>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</si>
  <si>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</si>
  <si>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</si>
  <si>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</si>
  <si>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</si>
  <si>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</si>
  <si>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</si>
  <si>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</si>
  <si>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</si>
  <si>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</si>
  <si>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</si>
  <si>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</si>
  <si>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</si>
  <si>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</si>
  <si>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</si>
  <si>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</si>
  <si>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</si>
  <si>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</si>
  <si>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</si>
  <si>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</si>
  <si>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</si>
  <si>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</si>
  <si>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</si>
  <si>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</si>
  <si>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</si>
  <si>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</si>
  <si>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</si>
  <si>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</si>
  <si>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</si>
  <si>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</si>
  <si>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</si>
  <si>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</si>
  <si>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</si>
  <si>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</si>
  <si>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</si>
  <si>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</si>
  <si>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</si>
  <si>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</si>
  <si>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</si>
  <si>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</si>
  <si>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</si>
  <si>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</si>
  <si>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</si>
  <si>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</si>
  <si>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</si>
  <si>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</si>
  <si>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</si>
  <si>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</si>
  <si>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</si>
  <si>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</si>
  <si>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</si>
  <si>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</si>
  <si>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</si>
  <si>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</si>
  <si>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</si>
  <si>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</si>
  <si>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</si>
  <si>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</si>
  <si>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</si>
  <si>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</si>
  <si>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</si>
  <si>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</si>
  <si>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</si>
  <si>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</si>
  <si>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</si>
  <si>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</si>
  <si>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</si>
  <si>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</si>
  <si>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</si>
  <si>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</si>
  <si>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</si>
  <si>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</si>
  <si>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</si>
  <si>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</si>
  <si>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</si>
  <si>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</si>
  <si>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</si>
  <si>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</si>
  <si>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</si>
  <si>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</si>
  <si>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</si>
  <si>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</si>
  <si>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</si>
  <si>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</si>
  <si>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</si>
  <si>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</si>
  <si>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</si>
  <si>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</si>
  <si>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</si>
  <si>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</si>
  <si>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</si>
  <si>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</si>
  <si>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</si>
  <si>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</si>
  <si>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</si>
  <si>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</si>
  <si>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</si>
  <si>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</si>
  <si>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</si>
  <si>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</si>
  <si>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</si>
  <si>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</si>
  <si>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</si>
  <si>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</si>
  <si>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</si>
  <si>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</si>
  <si>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</si>
  <si>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</si>
  <si>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</si>
  <si>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</si>
  <si>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</si>
  <si>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</si>
  <si>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</si>
  <si>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</si>
  <si>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</si>
  <si>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</si>
  <si>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</si>
  <si>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</si>
  <si>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</si>
  <si>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</si>
  <si>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</si>
  <si>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</si>
  <si>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</si>
  <si>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</si>
  <si>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</si>
  <si>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</si>
  <si>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</si>
  <si>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</si>
  <si>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</si>
  <si>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</si>
  <si>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</si>
  <si>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</si>
  <si>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</si>
  <si>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</si>
  <si>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</si>
  <si>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</si>
  <si>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</si>
  <si>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</si>
  <si>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</si>
  <si>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</si>
  <si>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</si>
  <si>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</si>
  <si>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</si>
  <si>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</si>
  <si>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</si>
  <si>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</si>
  <si>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</si>
  <si>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</si>
  <si>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</si>
  <si>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</si>
  <si>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</si>
  <si>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</si>
  <si>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</si>
  <si>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</si>
  <si>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</si>
  <si>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</si>
  <si>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</si>
  <si>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</si>
  <si>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</si>
  <si>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</si>
  <si>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</si>
  <si>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</si>
  <si>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</si>
  <si>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</si>
  <si>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</si>
  <si>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</si>
  <si>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</si>
  <si>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</si>
  <si>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</si>
  <si>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</si>
  <si>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</si>
  <si>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</si>
  <si>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</si>
  <si>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</si>
  <si>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</si>
  <si>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</si>
  <si>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</si>
  <si>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</si>
  <si>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</si>
  <si>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</si>
  <si>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</si>
  <si>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</si>
  <si>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</si>
  <si>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</si>
  <si>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</si>
  <si>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</si>
  <si>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</si>
  <si>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</si>
  <si>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</si>
  <si>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</si>
  <si>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</si>
  <si>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</si>
  <si>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</si>
  <si>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</si>
  <si>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</si>
  <si>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</si>
  <si>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</si>
  <si>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</si>
  <si>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</si>
  <si>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</si>
  <si>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</si>
  <si>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</si>
  <si>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</si>
  <si>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</si>
  <si>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</si>
  <si>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</si>
  <si>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</si>
  <si>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</si>
  <si>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</si>
  <si>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</si>
  <si>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</si>
  <si>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</si>
  <si>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</si>
  <si>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</si>
  <si>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</si>
  <si>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</si>
  <si>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</si>
  <si>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</si>
  <si>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</si>
  <si>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</si>
  <si>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</si>
  <si>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</si>
  <si>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</si>
  <si>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</si>
  <si>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</si>
  <si>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</si>
  <si>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</si>
  <si>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</si>
  <si>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</si>
  <si>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</si>
  <si>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</si>
  <si>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</si>
  <si>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</si>
  <si>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</si>
  <si>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</si>
  <si>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</si>
  <si>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</si>
  <si>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</si>
  <si>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</si>
  <si>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</si>
  <si>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</si>
  <si>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</si>
  <si>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</si>
  <si>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</si>
  <si>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</si>
  <si>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</si>
  <si>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</si>
  <si>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</si>
  <si>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</si>
  <si>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</si>
  <si>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</si>
  <si>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</si>
  <si>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</si>
  <si>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</si>
  <si>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</si>
  <si>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</si>
  <si>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</si>
  <si>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</si>
  <si>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</si>
  <si>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</si>
  <si>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</si>
  <si>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</si>
  <si>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</si>
  <si>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</si>
  <si>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</si>
  <si>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</si>
  <si>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</si>
  <si>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</si>
  <si>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</si>
  <si>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</si>
  <si>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</si>
  <si>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</si>
  <si>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</si>
  <si>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</si>
  <si>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</si>
  <si>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</si>
  <si>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</si>
  <si>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</si>
  <si>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</si>
  <si>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</si>
  <si>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</si>
  <si>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</si>
  <si>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</si>
  <si>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</si>
  <si>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</si>
  <si>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</si>
  <si>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</si>
  <si>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</si>
  <si>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</si>
  <si>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</si>
  <si>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</si>
  <si>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</si>
  <si>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</si>
  <si>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</si>
  <si>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</si>
  <si>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</si>
  <si>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</si>
  <si>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</si>
  <si>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</si>
  <si>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</si>
  <si>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</si>
  <si>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</si>
  <si>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</si>
  <si>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</si>
  <si>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</si>
  <si>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</si>
  <si>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</si>
  <si>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</si>
  <si>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</si>
  <si>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</si>
  <si>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</si>
  <si>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</si>
  <si>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</si>
  <si>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</si>
  <si>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</si>
  <si>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</si>
  <si>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</si>
  <si>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</si>
  <si>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</si>
  <si>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</si>
  <si>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</si>
  <si>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</si>
  <si>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</si>
  <si>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</si>
  <si>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</si>
  <si>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</si>
  <si>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</si>
  <si>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</si>
  <si>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</si>
  <si>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</si>
  <si>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</si>
  <si>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</si>
  <si>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</si>
  <si>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</si>
  <si>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</si>
  <si>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</si>
  <si>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</si>
  <si>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</si>
  <si>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</si>
  <si>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</si>
  <si>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</si>
  <si>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</si>
  <si>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</si>
  <si>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</si>
  <si>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</si>
  <si>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</si>
  <si>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</si>
  <si>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</si>
  <si>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</si>
  <si>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</si>
  <si>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</si>
  <si>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</si>
  <si>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</si>
  <si>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</si>
  <si>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</si>
  <si>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</si>
  <si>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</si>
  <si>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</si>
  <si>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</si>
  <si>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</si>
  <si>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</si>
  <si>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</si>
  <si>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</si>
  <si>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</si>
  <si>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</si>
  <si>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</si>
  <si>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</si>
  <si>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</si>
  <si>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</si>
  <si>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</si>
  <si>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</si>
  <si>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</si>
  <si>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</si>
  <si>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</si>
  <si>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</si>
  <si>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</si>
  <si>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</si>
  <si>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</si>
  <si>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</si>
  <si>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</si>
  <si>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</si>
  <si>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</si>
  <si>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</si>
  <si>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</si>
  <si>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</si>
  <si>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</si>
  <si>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</si>
  <si>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</si>
  <si>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</si>
  <si>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</si>
  <si>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</si>
  <si>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</si>
  <si>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</si>
  <si>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</si>
  <si>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</si>
  <si>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</si>
  <si>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</si>
  <si>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</si>
  <si>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</si>
  <si>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</si>
  <si>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</si>
  <si>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</si>
  <si>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</si>
  <si>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</si>
  <si>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</si>
  <si>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</si>
  <si>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</si>
  <si>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</si>
  <si>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</si>
  <si>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</si>
  <si>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</si>
  <si>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</si>
  <si>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</si>
  <si>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</si>
  <si>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</si>
  <si>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</si>
  <si>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</si>
  <si>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</si>
  <si>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</si>
  <si>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</si>
  <si>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</si>
  <si>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</si>
  <si>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</si>
  <si>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</si>
  <si>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</si>
  <si>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</si>
  <si>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</si>
  <si>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</si>
  <si>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</si>
  <si>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</si>
  <si>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</si>
  <si>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</si>
  <si>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</si>
  <si>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</si>
  <si>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</si>
  <si>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</si>
  <si>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</si>
  <si>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</si>
  <si>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</si>
  <si>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</si>
  <si>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</si>
  <si>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</si>
  <si>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</si>
  <si>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</si>
  <si>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</si>
  <si>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</si>
  <si>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</si>
  <si>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</si>
  <si>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</si>
  <si>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</si>
  <si>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</si>
  <si>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</si>
  <si>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</si>
  <si>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</si>
  <si>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</si>
  <si>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</si>
  <si>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</si>
  <si>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</si>
  <si>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</si>
  <si>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</si>
  <si>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</si>
  <si>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</si>
  <si>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</si>
  <si>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</si>
  <si>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</si>
  <si>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</si>
  <si>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</si>
  <si>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</si>
  <si>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</si>
  <si>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</si>
  <si>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</si>
  <si>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</si>
  <si>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</si>
  <si>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</si>
  <si>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</si>
  <si>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</si>
  <si>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</si>
  <si>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</si>
  <si>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</si>
  <si>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</si>
  <si>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</si>
  <si>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</si>
  <si>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</si>
  <si>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</si>
  <si>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</si>
  <si>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</si>
  <si>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</si>
  <si>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</si>
  <si>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</si>
  <si>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</si>
  <si>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</si>
  <si>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</si>
  <si>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</si>
  <si>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</si>
  <si>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</si>
  <si>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</si>
  <si>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</si>
  <si>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</si>
  <si>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</si>
  <si>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</si>
  <si>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</si>
  <si>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</si>
  <si>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</si>
  <si>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</si>
  <si>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</si>
  <si>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</si>
  <si>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</si>
  <si>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</si>
  <si>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</si>
  <si>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</si>
  <si>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</si>
  <si>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</si>
  <si>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</si>
  <si>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</si>
  <si>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</si>
  <si>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</si>
  <si>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</si>
  <si>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</si>
  <si>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</si>
  <si>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</si>
  <si>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</si>
  <si>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</si>
  <si>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</si>
  <si>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</si>
  <si>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</si>
  <si>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</si>
  <si>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</si>
  <si>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</si>
  <si>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</si>
  <si>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</si>
  <si>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</si>
  <si>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</si>
  <si>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</si>
  <si>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</si>
  <si>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</si>
  <si>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</si>
  <si>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</si>
  <si>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</si>
  <si>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</si>
  <si>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</si>
  <si>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</si>
  <si>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</si>
  <si>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</si>
  <si>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</si>
  <si>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</si>
  <si>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</si>
  <si>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</si>
  <si>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</si>
  <si>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</si>
  <si>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</si>
  <si>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</si>
  <si>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</si>
  <si>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</si>
  <si>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</si>
  <si>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</si>
  <si>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</si>
  <si>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</si>
  <si>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</si>
  <si>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</si>
  <si>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</si>
  <si>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</si>
  <si>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</si>
  <si>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</si>
  <si>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</si>
  <si>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</si>
  <si>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</si>
  <si>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</si>
  <si>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</si>
  <si>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</si>
  <si>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</si>
  <si>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</si>
  <si>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</si>
  <si>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</si>
  <si>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</si>
  <si>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</si>
  <si>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</si>
  <si>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</si>
  <si>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</si>
  <si>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</si>
  <si>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</si>
  <si>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</si>
  <si>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</si>
  <si>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</si>
  <si>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</si>
  <si>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</si>
  <si>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</si>
  <si>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</si>
  <si>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</si>
  <si>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</si>
  <si>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</si>
  <si>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</si>
  <si>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</si>
  <si>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</si>
  <si>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</si>
  <si>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</si>
  <si>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</si>
  <si>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</si>
  <si>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</si>
  <si>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</si>
  <si>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</si>
  <si>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</si>
  <si>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</si>
  <si>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</si>
  <si>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</si>
  <si>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</si>
  <si>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</si>
  <si>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</si>
  <si>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</si>
  <si>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</si>
  <si>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</si>
  <si>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</si>
  <si>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</si>
  <si>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</si>
  <si>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</si>
  <si>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</si>
  <si>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</si>
  <si>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</si>
  <si>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</si>
  <si>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</si>
  <si>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</si>
  <si>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</si>
  <si>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</si>
  <si>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</si>
  <si>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</si>
  <si>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</si>
  <si>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</si>
  <si>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</si>
  <si>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</si>
  <si>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</si>
  <si>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</si>
  <si>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</si>
  <si>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</si>
  <si>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</si>
  <si>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</si>
  <si>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</si>
  <si>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</si>
  <si>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</si>
  <si>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</si>
  <si>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</si>
  <si>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</si>
  <si>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</si>
  <si>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</si>
  <si>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</si>
  <si>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</si>
  <si>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</si>
  <si>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</si>
  <si>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</si>
  <si>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</si>
  <si>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</si>
  <si>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</si>
  <si>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</si>
  <si>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</si>
  <si>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</si>
  <si>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</si>
  <si>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</si>
  <si>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</si>
  <si>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</si>
  <si>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</si>
  <si>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</si>
  <si>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</si>
  <si>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</si>
  <si>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</si>
  <si>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</si>
  <si>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</si>
  <si>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</si>
  <si>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</si>
  <si>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</si>
  <si>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</si>
  <si>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</si>
  <si>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</si>
  <si>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</si>
  <si>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</si>
  <si>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</si>
  <si>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</si>
  <si>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</si>
  <si>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</si>
  <si>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</si>
  <si>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</si>
  <si>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</si>
  <si>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</si>
  <si>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</si>
  <si>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</si>
  <si>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</si>
  <si>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</si>
  <si>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</si>
  <si>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</si>
  <si>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</si>
  <si>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</si>
  <si>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</si>
  <si>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</si>
  <si>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</si>
  <si>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</si>
  <si>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</si>
  <si>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</si>
  <si>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</si>
  <si>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</si>
  <si>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</si>
  <si>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</si>
  <si>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</si>
  <si>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</si>
  <si>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</si>
  <si>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</si>
  <si>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</si>
  <si>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</si>
  <si>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</si>
  <si>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</si>
  <si>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</si>
  <si>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</si>
  <si>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</si>
  <si>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</si>
  <si>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</si>
  <si>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</si>
  <si>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</si>
  <si>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</si>
  <si>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</si>
  <si>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</si>
  <si>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</si>
  <si>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</si>
  <si>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</si>
  <si>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</si>
  <si>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</si>
  <si>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</si>
  <si>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</si>
  <si>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</si>
  <si>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</si>
  <si>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</si>
  <si>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</si>
  <si>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</si>
  <si>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</si>
  <si>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</si>
  <si>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</si>
  <si>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</si>
  <si>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</si>
  <si>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</si>
  <si>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</si>
  <si>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</si>
  <si>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</si>
  <si>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</si>
  <si>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</si>
  <si>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</si>
  <si>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</si>
  <si>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</si>
  <si>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</si>
  <si>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</si>
  <si>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</si>
  <si>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</si>
  <si>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</si>
  <si>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</si>
  <si>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</si>
  <si>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</si>
  <si>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</si>
  <si>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</si>
  <si>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</si>
  <si>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</si>
  <si>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</si>
  <si>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</si>
  <si>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</si>
  <si>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</si>
  <si>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</si>
  <si>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</si>
  <si>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</si>
  <si>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</si>
  <si>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</si>
  <si>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</si>
  <si>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</si>
  <si>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</si>
  <si>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</si>
  <si>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</si>
  <si>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</si>
  <si>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</si>
  <si>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</si>
  <si>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</si>
  <si>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</si>
  <si>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</si>
  <si>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</si>
  <si>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</si>
  <si>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</si>
  <si>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</si>
  <si>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</si>
  <si>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</si>
  <si>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</si>
  <si>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</si>
  <si>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</si>
  <si>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</si>
  <si>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</si>
  <si>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</si>
  <si>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</si>
  <si>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</si>
  <si>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</si>
  <si>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</si>
  <si>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</si>
  <si>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</si>
  <si>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</si>
  <si>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</si>
  <si>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</si>
  <si>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</si>
  <si>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</si>
  <si>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</si>
  <si>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</si>
  <si>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</si>
  <si>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</si>
  <si>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</si>
  <si>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</si>
  <si>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</si>
  <si>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</si>
  <si>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</si>
  <si>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</si>
  <si>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</si>
  <si>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</si>
  <si>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</si>
  <si>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</si>
  <si>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</si>
  <si>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</si>
  <si>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</si>
  <si>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</si>
  <si>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</si>
  <si>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</si>
  <si>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</si>
  <si>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</si>
  <si>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</si>
  <si>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</si>
  <si>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</si>
  <si>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</si>
  <si>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</si>
  <si>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</si>
  <si>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</si>
  <si>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</si>
  <si>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</si>
  <si>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</si>
  <si>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</si>
  <si>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</si>
  <si>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</si>
  <si>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</si>
  <si>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</si>
  <si>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</si>
  <si>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</si>
  <si>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</si>
  <si>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</si>
  <si>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</si>
  <si>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</si>
  <si>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</si>
  <si>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</si>
  <si>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</si>
  <si>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</si>
  <si>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</si>
  <si>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</si>
  <si>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</si>
  <si>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</si>
  <si>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</si>
  <si>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</si>
  <si>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</si>
  <si>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</si>
  <si>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</si>
  <si>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</si>
  <si>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</si>
  <si>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</si>
  <si>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</si>
  <si>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</si>
  <si>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</si>
  <si>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</si>
  <si>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</si>
  <si>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</si>
  <si>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</si>
  <si>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</si>
  <si>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</si>
  <si>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</si>
  <si>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</si>
  <si>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</si>
  <si>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</si>
  <si>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</si>
  <si>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</si>
  <si>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</si>
  <si>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</si>
  <si>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</si>
  <si>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</si>
  <si>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</si>
  <si>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</si>
  <si>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</si>
  <si>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</si>
  <si>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</si>
  <si>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</si>
  <si>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</si>
  <si>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</si>
  <si>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</si>
  <si>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</si>
  <si>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</si>
  <si>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</si>
  <si>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</si>
  <si>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</si>
  <si>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</si>
  <si>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</si>
  <si>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</si>
  <si>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</si>
  <si>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</si>
  <si>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</si>
  <si>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</si>
  <si>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</si>
  <si>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</si>
  <si>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</si>
  <si>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</si>
  <si>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</si>
  <si>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</si>
  <si>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</si>
  <si>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</si>
  <si>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</si>
  <si>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</si>
  <si>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</si>
  <si>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</si>
  <si>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</si>
  <si>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</si>
  <si>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</si>
  <si>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</si>
  <si>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</si>
  <si>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</si>
  <si>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</si>
  <si>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</si>
  <si>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</si>
  <si>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</si>
  <si>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</si>
  <si>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</si>
  <si>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</si>
  <si>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</si>
  <si>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</si>
  <si>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</si>
  <si>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</si>
  <si>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</si>
  <si>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</si>
  <si>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</si>
  <si>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</si>
  <si>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</si>
  <si>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</si>
  <si>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</si>
  <si>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</si>
  <si>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</si>
  <si>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</si>
  <si>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</si>
  <si>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</si>
  <si>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</si>
  <si>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</si>
  <si>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</si>
  <si>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</si>
  <si>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</si>
  <si>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</si>
  <si>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</si>
  <si>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</si>
  <si>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</si>
  <si>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</si>
  <si>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</si>
  <si>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</si>
  <si>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</si>
  <si>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</si>
  <si>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</si>
  <si>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</si>
  <si>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</si>
  <si>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</si>
  <si>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</si>
  <si>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</si>
  <si>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</si>
  <si>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</si>
  <si>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</si>
  <si>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</si>
  <si>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</si>
  <si>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</si>
  <si>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</si>
  <si>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</si>
  <si>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</si>
  <si>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</si>
  <si>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</si>
  <si>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</si>
  <si>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</si>
  <si>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</si>
  <si>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</si>
  <si>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</si>
  <si>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</si>
  <si>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</si>
  <si>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</si>
  <si>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</si>
  <si>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</si>
  <si>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</si>
  <si>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</si>
  <si>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</si>
  <si>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</si>
  <si>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</si>
  <si>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</si>
  <si>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</si>
  <si>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</si>
  <si>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</si>
  <si>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</si>
  <si>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</si>
  <si>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</si>
  <si>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</si>
  <si>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</si>
  <si>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</si>
  <si>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</si>
  <si>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</si>
  <si>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</si>
  <si>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</si>
  <si>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</si>
  <si>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</si>
  <si>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</si>
  <si>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</si>
  <si>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</si>
  <si>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</si>
  <si>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</si>
  <si>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</si>
  <si>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</si>
  <si>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</si>
  <si>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</si>
  <si>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</si>
  <si>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</si>
  <si>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</si>
  <si>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</si>
  <si>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</si>
  <si>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</si>
  <si>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</si>
  <si>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</si>
  <si>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</si>
  <si>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</si>
  <si>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</si>
  <si>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</si>
  <si>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</si>
  <si>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</si>
  <si>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</si>
  <si>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</si>
  <si>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</si>
  <si>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</si>
  <si>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</si>
  <si>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</si>
  <si>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</si>
  <si>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</si>
  <si>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</si>
  <si>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</si>
  <si>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</si>
  <si>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</si>
  <si>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</si>
  <si>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</si>
  <si>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</si>
  <si>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</si>
  <si>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</si>
  <si>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</si>
  <si>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</si>
  <si>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</si>
  <si>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</si>
  <si>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</si>
  <si>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</si>
  <si>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</si>
  <si>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</si>
  <si>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</si>
  <si>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</si>
  <si>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</si>
  <si>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</si>
  <si>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</si>
  <si>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</si>
  <si>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</si>
  <si>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</si>
  <si>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</si>
  <si>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</si>
  <si>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</si>
  <si>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</si>
  <si>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</si>
  <si>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</si>
  <si>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</si>
  <si>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</si>
  <si>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</si>
  <si>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</si>
  <si>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</si>
  <si>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</si>
  <si>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</si>
  <si>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</si>
  <si>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</si>
  <si>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</si>
  <si>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</si>
  <si>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</si>
  <si>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</si>
  <si>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</si>
  <si>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</si>
  <si>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</si>
  <si>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</si>
  <si>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</si>
  <si>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</si>
  <si>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</si>
  <si>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</si>
  <si>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</si>
  <si>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</si>
  <si>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</si>
  <si>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</si>
  <si>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</si>
  <si>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</si>
  <si>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</si>
  <si>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</si>
  <si>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</si>
  <si>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</si>
  <si>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</si>
  <si>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</si>
  <si>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</si>
  <si>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</si>
  <si>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</si>
  <si>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</si>
  <si>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</si>
  <si>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</si>
  <si>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</si>
  <si>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</si>
  <si>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</si>
  <si>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</si>
  <si>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</si>
  <si>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</si>
  <si>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</si>
  <si>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</si>
  <si>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</si>
  <si>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</si>
  <si>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</si>
  <si>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</si>
  <si>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</si>
  <si>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</si>
  <si>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</si>
  <si>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</si>
  <si>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</si>
  <si>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</si>
  <si>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</si>
  <si>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</si>
  <si>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</si>
  <si>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</si>
  <si>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</si>
  <si>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</si>
  <si>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</si>
  <si>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</si>
  <si>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</si>
  <si>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</si>
  <si>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</si>
  <si>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</si>
  <si>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</si>
  <si>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</si>
  <si>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</si>
  <si>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</si>
  <si>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</si>
  <si>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</si>
  <si>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</si>
  <si>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</si>
  <si>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</si>
  <si>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</si>
  <si>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</si>
  <si>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</si>
  <si>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</si>
  <si>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</si>
  <si>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</si>
  <si>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</si>
  <si>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</si>
  <si>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</si>
  <si>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</si>
  <si>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</si>
  <si>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</si>
  <si>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</si>
  <si>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</si>
  <si>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</si>
  <si>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</si>
  <si>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</si>
  <si>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</si>
  <si>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</si>
  <si>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</si>
  <si>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</si>
  <si>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</si>
  <si>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</si>
  <si>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</si>
  <si>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</si>
  <si>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</si>
  <si>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</si>
  <si>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</si>
  <si>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</si>
  <si>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</si>
  <si>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</si>
  <si>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</si>
  <si>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</si>
  <si>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</si>
  <si>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</si>
  <si>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</si>
  <si>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</si>
  <si>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</si>
  <si>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</si>
  <si>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</si>
  <si>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</si>
  <si>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</si>
  <si>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</si>
  <si>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</si>
  <si>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</si>
  <si>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</si>
  <si>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</si>
  <si>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</si>
  <si>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</si>
  <si>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</si>
  <si>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</si>
  <si>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</si>
  <si>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</si>
  <si>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</si>
  <si>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</si>
  <si>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</si>
  <si>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</si>
  <si>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</si>
  <si>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</si>
  <si>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</si>
  <si>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</si>
  <si>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</si>
  <si>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</si>
  <si>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</si>
  <si>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</si>
  <si>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</si>
  <si>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</si>
  <si>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</si>
  <si>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</si>
  <si>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</si>
  <si>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</si>
  <si>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</si>
  <si>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</si>
  <si>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</si>
  <si>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</si>
  <si>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</si>
  <si>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</si>
  <si>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</si>
  <si>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</si>
  <si>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</si>
  <si>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</si>
  <si>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</si>
  <si>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</si>
  <si>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</si>
  <si>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</si>
  <si>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</si>
  <si>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</si>
  <si>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</si>
  <si>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</si>
  <si>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</si>
  <si>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</si>
  <si>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</si>
  <si>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</si>
  <si>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</si>
  <si>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</si>
  <si>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</si>
  <si>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</si>
  <si>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</si>
  <si>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</si>
  <si>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</si>
  <si>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</si>
  <si>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</si>
  <si>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</si>
  <si>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</si>
  <si>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</si>
  <si>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</si>
  <si>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</si>
  <si>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</si>
  <si>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</si>
  <si>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</si>
  <si>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</si>
  <si>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</si>
  <si>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</si>
  <si>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</si>
  <si>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</si>
  <si>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</si>
  <si>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</si>
  <si>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</si>
  <si>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</si>
  <si>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</si>
  <si>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</si>
  <si>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</si>
  <si>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</si>
  <si>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</si>
  <si>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</si>
  <si>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</si>
  <si>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</si>
  <si>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</si>
  <si>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</si>
  <si>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</si>
  <si>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</si>
  <si>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</si>
  <si>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</si>
  <si>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</si>
  <si>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</si>
  <si>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</si>
  <si>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</si>
  <si>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</si>
  <si>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</si>
  <si>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</si>
  <si>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</si>
  <si>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</si>
  <si>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</si>
  <si>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</si>
  <si>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</si>
  <si>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</si>
  <si>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</si>
  <si>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</si>
  <si>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</si>
  <si>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</si>
  <si>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</si>
  <si>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</si>
  <si>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</si>
  <si>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</si>
  <si>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</si>
  <si>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</si>
  <si>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</si>
  <si>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</si>
  <si>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</si>
  <si>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</si>
  <si>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</si>
  <si>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</si>
  <si>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</si>
  <si>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</si>
  <si>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</si>
  <si>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</si>
  <si>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</si>
  <si>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</si>
  <si>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</si>
  <si>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</si>
  <si>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</si>
  <si>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</si>
  <si>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</si>
  <si>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</si>
  <si>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</si>
  <si>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</si>
  <si>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</si>
  <si>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</si>
  <si>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</si>
  <si>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</si>
  <si>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</si>
  <si>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</si>
  <si>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</si>
  <si>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</si>
  <si>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</si>
  <si>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</si>
  <si>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</si>
  <si>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</si>
  <si>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</si>
  <si>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</si>
  <si>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</si>
  <si>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</si>
  <si>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</si>
  <si>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</si>
  <si>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</si>
  <si>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</si>
  <si>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</si>
  <si>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</si>
  <si>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</si>
  <si>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</si>
  <si>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</si>
  <si>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</si>
  <si>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</si>
  <si>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</si>
  <si>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</si>
  <si>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</si>
  <si>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</si>
  <si>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</si>
  <si>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</si>
  <si>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</si>
  <si>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</si>
  <si>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</si>
  <si>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</si>
  <si>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</si>
  <si>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</si>
  <si>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</si>
  <si>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</si>
  <si>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</si>
  <si>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</si>
  <si>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</si>
  <si>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</si>
  <si>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</si>
  <si>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</si>
  <si>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</si>
  <si>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</si>
  <si>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</si>
  <si>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</si>
  <si>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</si>
  <si>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</si>
  <si>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</si>
  <si>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</si>
  <si>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</si>
  <si>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</si>
  <si>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</si>
  <si>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</si>
  <si>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</si>
  <si>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</si>
  <si>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</si>
  <si>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</si>
  <si>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</si>
  <si>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</si>
  <si>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</si>
  <si>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</si>
  <si>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</si>
  <si>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</si>
  <si>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</si>
  <si>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</si>
  <si>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</si>
  <si>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</si>
  <si>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</si>
  <si>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</si>
  <si>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</si>
  <si>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</si>
  <si>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</si>
  <si>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</si>
  <si>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</si>
  <si>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</si>
  <si>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</si>
  <si>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</si>
  <si>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</si>
  <si>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</si>
  <si>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</si>
  <si>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</si>
  <si>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</si>
  <si>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</si>
  <si>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</si>
  <si>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</si>
  <si>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</si>
  <si>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</si>
  <si>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</si>
  <si>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</si>
  <si>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</si>
  <si>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</si>
  <si>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</si>
  <si>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</si>
  <si>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</si>
  <si>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</si>
  <si>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</si>
  <si>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</si>
  <si>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</si>
  <si>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</si>
  <si>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</si>
  <si>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</si>
  <si>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</si>
  <si>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</si>
  <si>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</si>
  <si>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</si>
  <si>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</si>
  <si>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</si>
  <si>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</si>
  <si>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</si>
  <si>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</si>
  <si>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</si>
  <si>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</si>
  <si>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</si>
  <si>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</si>
  <si>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</si>
  <si>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</si>
  <si>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</si>
  <si>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</si>
  <si>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</si>
  <si>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</si>
  <si>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</si>
  <si>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</si>
  <si>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</si>
  <si>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</si>
  <si>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</si>
  <si>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</si>
  <si>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</si>
  <si>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</si>
  <si>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</si>
  <si>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</si>
  <si>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</si>
  <si>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</si>
  <si>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</si>
  <si>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</si>
  <si>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</si>
  <si>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</si>
  <si>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</si>
  <si>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</si>
  <si>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</si>
  <si>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</si>
  <si>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</si>
  <si>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</si>
  <si>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</si>
  <si>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</si>
  <si>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</si>
  <si>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</si>
  <si>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</si>
  <si>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</si>
  <si>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</si>
  <si>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</si>
  <si>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</si>
  <si>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</si>
  <si>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</si>
  <si>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</si>
  <si>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</si>
  <si>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</si>
  <si>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</si>
  <si>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</si>
  <si>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</si>
  <si>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</si>
  <si>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</si>
  <si>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</si>
  <si>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</si>
  <si>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</si>
  <si>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</si>
  <si>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</si>
  <si>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</si>
  <si>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</si>
  <si>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</si>
  <si>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</si>
  <si>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</si>
  <si>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</si>
  <si>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</si>
  <si>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</si>
  <si>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</si>
  <si>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</si>
  <si>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</si>
  <si>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</si>
  <si>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</si>
  <si>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</si>
  <si>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</si>
  <si>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</si>
  <si>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</si>
  <si>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</si>
  <si>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</si>
  <si>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</si>
  <si>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</si>
  <si>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</si>
  <si>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</si>
  <si>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</si>
  <si>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</si>
  <si>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</si>
  <si>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</si>
  <si>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</si>
  <si>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</si>
  <si>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</si>
  <si>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</si>
  <si>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</si>
  <si>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</si>
  <si>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</si>
  <si>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</si>
  <si>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</si>
  <si>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</si>
  <si>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</si>
  <si>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</si>
  <si>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</si>
  <si>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</si>
  <si>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</si>
  <si>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</si>
  <si>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</si>
  <si>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</si>
  <si>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</si>
  <si>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</si>
  <si>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</si>
  <si>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</si>
  <si>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</si>
  <si>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</si>
  <si>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</si>
  <si>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</si>
  <si>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</si>
  <si>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</si>
  <si>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</si>
  <si>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</si>
  <si>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</si>
  <si>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</si>
  <si>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</si>
  <si>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</si>
  <si>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</si>
  <si>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</si>
  <si>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</si>
  <si>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</si>
  <si>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</si>
  <si>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</si>
  <si>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</si>
  <si>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</si>
  <si>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</si>
  <si>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</si>
  <si>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</si>
  <si>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</si>
  <si>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</si>
  <si>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</si>
  <si>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</si>
  <si>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</si>
  <si>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</si>
  <si>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</si>
  <si>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</si>
  <si>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</si>
  <si>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</si>
  <si>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</si>
  <si>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</si>
  <si>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</si>
  <si>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</si>
  <si>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</si>
  <si>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</si>
  <si>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</si>
  <si>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</si>
  <si>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</si>
  <si>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</si>
  <si>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</si>
  <si>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</si>
  <si>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</si>
  <si>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</si>
  <si>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</si>
  <si>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</si>
  <si>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</si>
  <si>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</si>
  <si>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</si>
  <si>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</si>
  <si>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</si>
  <si>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</si>
  <si>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</si>
  <si>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</si>
  <si>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</si>
  <si>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</si>
  <si>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</si>
  <si>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</si>
  <si>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</si>
  <si>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</si>
  <si>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</si>
  <si>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</si>
  <si>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</si>
  <si>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</si>
  <si>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</si>
  <si>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</si>
  <si>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</si>
  <si>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</si>
  <si>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</si>
  <si>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</si>
  <si>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</si>
  <si>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</si>
  <si>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</si>
  <si>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</si>
  <si>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</si>
  <si>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</si>
  <si>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</si>
  <si>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</si>
  <si>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</si>
  <si>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</si>
  <si>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</si>
  <si>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</si>
  <si>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</si>
  <si>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</si>
  <si>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</si>
  <si>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</si>
  <si>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</si>
  <si>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</si>
  <si>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</si>
  <si>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</si>
  <si>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</si>
  <si>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</si>
  <si>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</si>
  <si>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</si>
  <si>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</si>
  <si>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</si>
  <si>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</si>
  <si>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</si>
  <si>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</si>
  <si>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</si>
  <si>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</si>
  <si>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</si>
  <si>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</si>
  <si>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</si>
  <si>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</si>
  <si>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</si>
  <si>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</si>
  <si>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</si>
  <si>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</si>
  <si>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</si>
  <si>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</si>
  <si>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</si>
  <si>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</si>
  <si>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</si>
  <si>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</si>
  <si>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</si>
  <si>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</si>
  <si>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</si>
  <si>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</si>
  <si>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</si>
  <si>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</si>
  <si>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</si>
  <si>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</si>
  <si>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</si>
  <si>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</si>
  <si>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</si>
  <si>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</si>
  <si>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</si>
  <si>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</si>
  <si>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</si>
  <si>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</si>
  <si>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</si>
  <si>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</si>
  <si>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</si>
  <si>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</si>
  <si>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</si>
  <si>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</si>
  <si>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</si>
  <si>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</si>
  <si>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</si>
  <si>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</si>
  <si>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</si>
  <si>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</si>
  <si>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</si>
  <si>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</si>
  <si>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</si>
  <si>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</si>
  <si>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</si>
  <si>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</si>
  <si>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</si>
  <si>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</si>
  <si>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</si>
  <si>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</si>
  <si>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</si>
  <si>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</si>
  <si>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</si>
  <si>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</si>
  <si>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</si>
  <si>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</si>
  <si>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</si>
  <si>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</si>
  <si>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</si>
  <si>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</si>
  <si>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</si>
  <si>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</si>
  <si>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</si>
  <si>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</si>
  <si>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</si>
  <si>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</si>
  <si>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</si>
  <si>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</si>
  <si>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</si>
  <si>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</si>
  <si>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</si>
  <si>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</si>
  <si>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</si>
  <si>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</si>
  <si>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</si>
  <si>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</si>
  <si>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</si>
  <si>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</si>
  <si>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</si>
  <si>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</si>
  <si>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</si>
  <si>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</si>
  <si>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</si>
  <si>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</si>
  <si>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</si>
  <si>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</si>
  <si>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</si>
  <si>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</si>
  <si>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</si>
  <si>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</si>
  <si>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</si>
  <si>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</si>
  <si>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</si>
  <si>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</si>
  <si>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</si>
  <si>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</si>
  <si>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</si>
  <si>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</si>
  <si>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</si>
  <si>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</si>
  <si>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</si>
  <si>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</si>
  <si>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</si>
  <si>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</si>
  <si>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</si>
  <si>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</si>
  <si>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</si>
  <si>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</si>
  <si>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</si>
  <si>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</si>
  <si>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</si>
  <si>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</si>
  <si>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</si>
  <si>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</si>
  <si>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</si>
  <si>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</si>
  <si>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</si>
  <si>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</si>
  <si>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</si>
  <si>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</si>
  <si>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</si>
  <si>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</si>
  <si>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</si>
  <si>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</si>
  <si>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</si>
  <si>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</si>
  <si>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</si>
  <si>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</si>
  <si>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</si>
  <si>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</si>
  <si>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</si>
  <si>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</si>
  <si>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</si>
  <si>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</si>
  <si>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</si>
  <si>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</si>
  <si>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</si>
  <si>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</si>
  <si>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</si>
  <si>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</si>
  <si>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</si>
  <si>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</si>
  <si>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</si>
  <si>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</si>
  <si>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</si>
  <si>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</si>
  <si>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</si>
  <si>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</si>
  <si>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</si>
  <si>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</si>
  <si>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</si>
  <si>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</si>
  <si>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</si>
  <si>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</si>
  <si>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</si>
  <si>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</si>
  <si>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</si>
  <si>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</si>
  <si>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</si>
  <si>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</si>
  <si>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</si>
  <si>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</si>
  <si>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</si>
  <si>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</si>
  <si>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</si>
  <si>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</si>
  <si>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</si>
  <si>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</si>
  <si>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</si>
  <si>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</si>
  <si>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</si>
  <si>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</si>
  <si>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</si>
  <si>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</si>
  <si>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</si>
  <si>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</si>
  <si>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</si>
  <si>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</si>
  <si>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</si>
  <si>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</si>
  <si>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</si>
  <si>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</si>
  <si>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</si>
  <si>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</si>
  <si>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</si>
  <si>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</si>
  <si>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</si>
  <si>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</si>
  <si>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</si>
  <si>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</si>
  <si>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</si>
  <si>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</si>
  <si>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</si>
  <si>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</si>
  <si>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</si>
  <si>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</si>
  <si>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</si>
  <si>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</si>
  <si>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</si>
  <si>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</si>
  <si>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</si>
  <si>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</si>
  <si>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</si>
  <si>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</si>
  <si>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</si>
  <si>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</si>
  <si>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</si>
  <si>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</si>
  <si>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</si>
  <si>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</si>
  <si>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</si>
  <si>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</si>
  <si>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</si>
  <si>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</si>
  <si>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</si>
  <si>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</si>
  <si>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</si>
  <si>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</si>
  <si>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</si>
  <si>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</si>
  <si>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</si>
  <si>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</si>
  <si>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</si>
  <si>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</si>
  <si>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</si>
  <si>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</si>
  <si>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</si>
  <si>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</si>
  <si>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</si>
  <si>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</si>
  <si>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</si>
  <si>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</si>
  <si>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</si>
  <si>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</si>
  <si>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</si>
  <si>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</si>
  <si>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</si>
  <si>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</si>
  <si>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</si>
  <si>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</si>
  <si>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</si>
  <si>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</si>
  <si>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</si>
  <si>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</si>
  <si>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</si>
  <si>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</si>
  <si>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</si>
  <si>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</si>
  <si>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</si>
  <si>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</si>
  <si>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</si>
  <si>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</si>
  <si>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</si>
  <si>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</si>
  <si>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</si>
  <si>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</si>
  <si>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</si>
  <si>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</si>
  <si>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</si>
  <si>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</si>
  <si>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</si>
  <si>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</si>
  <si>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</si>
  <si>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</si>
  <si>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</si>
  <si>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</si>
  <si>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</si>
  <si>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</si>
  <si>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</si>
  <si>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</si>
  <si>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</si>
  <si>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</si>
  <si>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</si>
  <si>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</si>
  <si>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</si>
  <si>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</si>
  <si>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</si>
  <si>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</si>
  <si>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</si>
  <si>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</si>
  <si>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</si>
  <si>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</si>
  <si>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</si>
  <si>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</si>
  <si>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</si>
  <si>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</si>
  <si>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</si>
  <si>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</si>
  <si>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</si>
  <si>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</si>
  <si>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</si>
  <si>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</si>
  <si>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</si>
  <si>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</si>
  <si>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</si>
  <si>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</si>
  <si>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</si>
  <si>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</si>
  <si>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</si>
  <si>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</si>
  <si>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</si>
  <si>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</si>
  <si>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</si>
  <si>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</si>
  <si>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</si>
  <si>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</si>
  <si>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</si>
  <si>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</si>
  <si>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</si>
  <si>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</si>
  <si>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</si>
  <si>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</si>
  <si>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</si>
  <si>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</si>
  <si>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</si>
  <si>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</si>
  <si>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</si>
  <si>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</si>
  <si>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</si>
  <si>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</si>
  <si>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</si>
  <si>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</si>
  <si>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</si>
  <si>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</si>
  <si>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</si>
  <si>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</si>
  <si>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</si>
  <si>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</si>
  <si>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</si>
  <si>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</si>
  <si>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</si>
  <si>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</si>
  <si>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</si>
  <si>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</si>
  <si>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</si>
  <si>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</si>
  <si>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</si>
  <si>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</si>
  <si>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</si>
  <si>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</si>
  <si>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</si>
  <si>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</si>
  <si>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</si>
  <si>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</si>
  <si>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</si>
  <si>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</si>
  <si>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</si>
  <si>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</si>
  <si>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</si>
  <si>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</si>
  <si>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</si>
  <si>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</si>
  <si>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</si>
  <si>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</si>
  <si>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</si>
  <si>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</si>
  <si>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</si>
  <si>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</si>
  <si>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</si>
  <si>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</si>
  <si>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</si>
  <si>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</si>
  <si>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</si>
  <si>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</si>
  <si>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</si>
  <si>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</si>
  <si>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</si>
  <si>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</si>
  <si>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</si>
  <si>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</si>
  <si>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</si>
  <si>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</si>
  <si>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</si>
  <si>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</si>
  <si>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</si>
  <si>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</si>
  <si>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</si>
  <si>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</si>
  <si>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</si>
  <si>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</si>
  <si>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</si>
  <si>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</si>
  <si>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</si>
  <si>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</si>
  <si>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</si>
  <si>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</si>
  <si>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</si>
  <si>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</si>
  <si>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</si>
  <si>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</si>
  <si>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</si>
  <si>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</si>
  <si>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</si>
  <si>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</si>
  <si>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</si>
  <si>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</si>
  <si>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</si>
  <si>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</si>
  <si>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</si>
  <si>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</si>
  <si>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</si>
  <si>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</si>
  <si>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</si>
  <si>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</si>
  <si>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</si>
  <si>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</si>
  <si>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</si>
  <si>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</si>
  <si>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</si>
  <si>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</si>
  <si>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</si>
  <si>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</si>
  <si>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</si>
  <si>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</si>
  <si>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</si>
  <si>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</si>
  <si>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</si>
  <si>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</si>
  <si>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</si>
  <si>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</si>
  <si>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</si>
  <si>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</si>
  <si>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</si>
  <si>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</si>
  <si>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</si>
  <si>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</si>
  <si>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</si>
  <si>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</si>
  <si>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</si>
  <si>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</si>
  <si>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</si>
  <si>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</si>
  <si>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</si>
  <si>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</si>
  <si>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</si>
  <si>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</si>
  <si>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</si>
  <si>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</si>
  <si>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</si>
  <si>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</si>
  <si>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</si>
  <si>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</si>
  <si>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</si>
  <si>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</si>
  <si>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</si>
  <si>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</si>
  <si>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</si>
  <si>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</si>
  <si>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</si>
  <si>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</si>
  <si>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</si>
  <si>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</si>
  <si>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</si>
  <si>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</si>
  <si>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</si>
  <si>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</si>
  <si>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</si>
  <si>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</si>
  <si>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</si>
  <si>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</si>
  <si>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</si>
  <si>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</si>
  <si>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</si>
  <si>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</si>
  <si>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</si>
  <si>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</si>
  <si>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</si>
  <si>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</si>
  <si>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</si>
  <si>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</si>
  <si>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</si>
  <si>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</si>
  <si>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</si>
  <si>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</si>
  <si>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</si>
  <si>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</si>
  <si>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</si>
  <si>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</si>
  <si>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</si>
  <si>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</si>
  <si>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</si>
  <si>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</si>
  <si>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</si>
  <si>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</si>
  <si>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</si>
  <si>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</si>
  <si>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</si>
  <si>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</si>
  <si>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</si>
  <si>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</si>
  <si>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</si>
  <si>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</si>
  <si>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</si>
  <si>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</si>
  <si>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</si>
  <si>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</si>
  <si>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</si>
  <si>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</si>
  <si>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</si>
  <si>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</si>
  <si>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</si>
  <si>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</si>
  <si>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</si>
  <si>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</si>
  <si>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</si>
  <si>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</si>
  <si>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</si>
  <si>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</si>
  <si>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</si>
  <si>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</si>
  <si>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</si>
  <si>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</si>
  <si>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</si>
  <si>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</si>
  <si>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</si>
  <si>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</si>
  <si>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</si>
  <si>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</si>
  <si>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</si>
  <si>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</si>
  <si>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</si>
  <si>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</si>
  <si>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</si>
  <si>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</si>
  <si>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</si>
  <si>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</si>
  <si>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</si>
  <si>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</si>
  <si>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</si>
  <si>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</si>
  <si>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</si>
  <si>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</si>
  <si>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</si>
  <si>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</si>
  <si>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</si>
  <si>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</si>
  <si>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</si>
  <si>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</si>
  <si>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</si>
  <si>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</si>
  <si>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</si>
  <si>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</si>
  <si>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</si>
  <si>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</si>
  <si>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</si>
  <si>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</si>
  <si>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</si>
  <si>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</si>
  <si>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</si>
  <si>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</si>
  <si>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</si>
  <si>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</si>
  <si>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</si>
  <si>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</si>
  <si>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</si>
  <si>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</si>
  <si>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</si>
  <si>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</si>
  <si>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</si>
  <si>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</si>
  <si>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</si>
  <si>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</si>
  <si>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</si>
  <si>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</si>
  <si>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</si>
  <si>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</si>
  <si>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</si>
  <si>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</si>
  <si>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</si>
  <si>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</si>
  <si>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</si>
  <si>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</si>
  <si>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</si>
  <si>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Taiwan Semiconductor Co., Ltd</t>
    <phoneticPr fontId="84" type="noConversion"/>
  </si>
  <si>
    <t xml:space="preserve">11F, NO. 205, Sec. 3, Beishin RD. , Shindian City 231,Taipei County, Taiwan ,R.O.C. </t>
    <phoneticPr fontId="129"/>
  </si>
  <si>
    <t>Smile Chung</t>
    <phoneticPr fontId="129"/>
  </si>
  <si>
    <t>smile.chung@ts.com.tw</t>
    <phoneticPr fontId="129"/>
  </si>
  <si>
    <t>+886-2-8913-1588</t>
    <phoneticPr fontId="129"/>
  </si>
  <si>
    <t>CG34+MC3, Route de l'Aéroport, Bâtiment TFM</t>
  </si>
  <si>
    <t>info@tfm.cmoc.com</t>
  </si>
  <si>
    <t>NON</t>
  </si>
  <si>
    <t>Sumitomo Metal Mining Co., Ltd. Toyo Smelter &amp; Refinery</t>
  </si>
  <si>
    <t>Funaya-Shinchi-Otsu 145-1</t>
  </si>
  <si>
    <t>Saijo</t>
  </si>
  <si>
    <t>Ehime, Japan</t>
  </si>
  <si>
    <t>Confirmed as conformant smelter in RMI's Web-site</t>
  </si>
  <si>
    <t>https://www.taiwansemi.com/en/wp-content/uploads/2023/12/Conflict%20Minerals%20Policy_20240124_Web.pdf</t>
    <phoneticPr fontId="130" type="noConversion"/>
  </si>
  <si>
    <t>CID005350</t>
  </si>
  <si>
    <t>Yunnan Copper Industry Co., Ltd.</t>
  </si>
  <si>
    <t>Yunnan Copper Southwest Copper Branch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</si>
</sst>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6"/>
      <name val="新細明體"/>
      <family val="3"/>
      <charset val="128"/>
      <scheme val="minor"/>
    </font>
    <font>
      <sz val="9"/>
      <name val="細明體"/>
      <family val="3"/>
      <charset val="136"/>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ed Cell 2" xfId="500" xr:uid="{00000000-0005-0000-0000-00003B020000}"/>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Warning Text 2" xfId="590" xr:uid="{00000000-0005-0000-0000-0000C3020000}"/>
    <cellStyle name="一般" xfId="0" builtinId="0"/>
    <cellStyle name="一般 7" xfId="592" xr:uid="{00000000-0005-0000-0000-0000C502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C6020000}"/>
    <cellStyle name="標準 2 2" xfId="594" xr:uid="{00000000-0005-0000-0000-0000C7020000}"/>
    <cellStyle name="標準 2 3" xfId="595" xr:uid="{00000000-0005-0000-0000-0000C802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C4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aiwansemi.com/en/wp-content/uploads/2023/12/Conflict%20Minerals%20Policy_20240124_Web.pdf" TargetMode="External"/><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46" zoomScale="70" zoomScaleNormal="70" workbookViewId="0">
      <selection activeCell="A50" sqref="A50"/>
    </sheetView>
  </sheetViews>
  <sheetFormatPr defaultColWidth="9" defaultRowHeight="13.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28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0">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50">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4" customHeight="1">
      <c r="A57" s="93" t="str">
        <f ca="1">OFFSET(L!$C$1,MATCH("Instructions"&amp;ADDRESS(ROW(),COLUMN(),4),L!$A:$A,0)-1,SL,,)</f>
        <v>10. Smelter Location: State/Province, if applicable – Provide the state or province where the smelter is located. This field is optional.</v>
      </c>
      <c r="B57" s="179"/>
    </row>
    <row r="58" spans="1:2" ht="150">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0">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5">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9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5">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69140625" defaultRowHeight="14"/>
  <cols>
    <col min="1" max="1" width="14.69140625" style="126" customWidth="1"/>
    <col min="2" max="2" width="14" style="126" customWidth="1"/>
    <col min="3" max="3" width="6" style="126" customWidth="1"/>
    <col min="4" max="4" width="51" style="126" customWidth="1"/>
    <col min="5" max="5" width="46" style="240" customWidth="1"/>
    <col min="6" max="6" width="61.69140625" style="241" customWidth="1"/>
    <col min="7" max="7" width="61.69140625" style="126" customWidth="1"/>
    <col min="8" max="8" width="65.69140625" style="143" customWidth="1"/>
    <col min="9" max="9" width="51.4609375" style="188" customWidth="1"/>
    <col min="10" max="16384" width="8.69140625" style="188"/>
  </cols>
  <sheetData>
    <row r="1" spans="1:9">
      <c r="B1" s="126" t="s">
        <v>361</v>
      </c>
      <c r="C1" s="126" t="s">
        <v>362</v>
      </c>
      <c r="D1" s="126" t="s">
        <v>17</v>
      </c>
      <c r="E1" s="240" t="s">
        <v>363</v>
      </c>
      <c r="F1" s="241" t="s">
        <v>364</v>
      </c>
      <c r="G1" s="126" t="s">
        <v>365</v>
      </c>
      <c r="H1" s="276" t="s">
        <v>366</v>
      </c>
      <c r="I1" s="188" t="s">
        <v>18438</v>
      </c>
    </row>
    <row r="2" spans="1:9" ht="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08">
      <c r="A9" s="126" t="str">
        <f t="shared" ref="A9" si="1">B9&amp;C9</f>
        <v>InstructionsA9</v>
      </c>
      <c r="B9" s="126" t="s">
        <v>367</v>
      </c>
      <c r="C9" s="126" t="s">
        <v>395</v>
      </c>
      <c r="D9" s="126" t="s">
        <v>19324</v>
      </c>
      <c r="E9" s="240" t="s">
        <v>19482</v>
      </c>
      <c r="F9" s="241" t="s">
        <v>19959</v>
      </c>
      <c r="G9" s="126" t="s">
        <v>19960</v>
      </c>
      <c r="H9" s="276" t="s">
        <v>19961</v>
      </c>
      <c r="I9" s="100" t="s">
        <v>19962</v>
      </c>
    </row>
    <row r="10" spans="1:9" ht="40.5">
      <c r="A10" s="126" t="str">
        <f t="shared" si="0"/>
        <v>InstructionsA10</v>
      </c>
      <c r="B10" s="126" t="s">
        <v>367</v>
      </c>
      <c r="C10" s="126" t="s">
        <v>396</v>
      </c>
      <c r="D10" s="126" t="s">
        <v>19325</v>
      </c>
      <c r="E10" s="240" t="s">
        <v>19991</v>
      </c>
      <c r="F10" s="241" t="s">
        <v>20003</v>
      </c>
      <c r="G10" s="126" t="s">
        <v>20015</v>
      </c>
      <c r="H10" s="276" t="s">
        <v>20027</v>
      </c>
      <c r="I10" s="126" t="s">
        <v>20040</v>
      </c>
    </row>
    <row r="11" spans="1:9" ht="28">
      <c r="A11" s="126" t="str">
        <f>B11&amp;C11</f>
        <v>InstructionsA11</v>
      </c>
      <c r="B11" s="126" t="s">
        <v>367</v>
      </c>
      <c r="C11" s="126" t="s">
        <v>397</v>
      </c>
      <c r="D11" s="126" t="s">
        <v>19326</v>
      </c>
      <c r="E11" s="240" t="s">
        <v>19992</v>
      </c>
      <c r="F11" s="241" t="s">
        <v>20004</v>
      </c>
      <c r="G11" s="126" t="s">
        <v>20016</v>
      </c>
      <c r="H11" s="276" t="s">
        <v>20028</v>
      </c>
      <c r="I11" s="126" t="s">
        <v>20039</v>
      </c>
    </row>
    <row r="12" spans="1:9" ht="29">
      <c r="A12" s="126" t="str">
        <f t="shared" si="0"/>
        <v>InstructionsA12</v>
      </c>
      <c r="B12" s="126" t="s">
        <v>367</v>
      </c>
      <c r="C12" s="126" t="s">
        <v>398</v>
      </c>
      <c r="D12" s="126" t="s">
        <v>19327</v>
      </c>
      <c r="E12" s="221" t="s">
        <v>19993</v>
      </c>
      <c r="F12" s="243" t="s">
        <v>20005</v>
      </c>
      <c r="G12" s="126" t="s">
        <v>20017</v>
      </c>
      <c r="H12" s="276" t="s">
        <v>20029</v>
      </c>
      <c r="I12" s="126" t="s">
        <v>20041</v>
      </c>
    </row>
    <row r="13" spans="1:9" ht="40.5">
      <c r="A13" s="126" t="str">
        <f t="shared" si="0"/>
        <v>InstructionsA13</v>
      </c>
      <c r="B13" s="126" t="s">
        <v>367</v>
      </c>
      <c r="C13" s="126" t="s">
        <v>399</v>
      </c>
      <c r="D13" s="126" t="s">
        <v>19328</v>
      </c>
      <c r="E13" s="240" t="s">
        <v>19994</v>
      </c>
      <c r="F13" s="241" t="s">
        <v>20006</v>
      </c>
      <c r="G13" s="126" t="s">
        <v>20018</v>
      </c>
      <c r="H13" s="276" t="s">
        <v>20030</v>
      </c>
      <c r="I13" s="126" t="s">
        <v>20042</v>
      </c>
    </row>
    <row r="14" spans="1:9" ht="67.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1">
      <c r="A16" s="126" t="str">
        <f t="shared" si="0"/>
        <v>InstructionsA16</v>
      </c>
      <c r="B16" s="126" t="s">
        <v>367</v>
      </c>
      <c r="C16" s="126" t="s">
        <v>402</v>
      </c>
      <c r="D16" s="126" t="s">
        <v>19331</v>
      </c>
      <c r="E16" s="240" t="s">
        <v>19997</v>
      </c>
      <c r="F16" s="241" t="s">
        <v>20009</v>
      </c>
      <c r="G16" s="126" t="s">
        <v>20021</v>
      </c>
      <c r="H16" s="276" t="s">
        <v>20033</v>
      </c>
      <c r="I16" s="126" t="s">
        <v>20045</v>
      </c>
    </row>
    <row r="17" spans="1:9" ht="27">
      <c r="A17" s="126" t="str">
        <f t="shared" si="0"/>
        <v>InstructionsA17</v>
      </c>
      <c r="B17" s="126" t="s">
        <v>367</v>
      </c>
      <c r="C17" s="126" t="s">
        <v>403</v>
      </c>
      <c r="D17" s="126" t="s">
        <v>19332</v>
      </c>
      <c r="E17" s="221" t="s">
        <v>19998</v>
      </c>
      <c r="F17" s="243" t="s">
        <v>20010</v>
      </c>
      <c r="G17" s="126" t="s">
        <v>20022</v>
      </c>
      <c r="H17" s="276" t="s">
        <v>20034</v>
      </c>
      <c r="I17" s="126" t="s">
        <v>20046</v>
      </c>
    </row>
    <row r="18" spans="1:9" ht="67.5">
      <c r="A18" s="126" t="str">
        <f t="shared" si="0"/>
        <v>InstructionsA18</v>
      </c>
      <c r="B18" s="126" t="s">
        <v>367</v>
      </c>
      <c r="C18" s="126" t="s">
        <v>404</v>
      </c>
      <c r="D18" s="126" t="s">
        <v>19333</v>
      </c>
      <c r="E18" s="240" t="s">
        <v>19999</v>
      </c>
      <c r="F18" s="241" t="s">
        <v>20011</v>
      </c>
      <c r="G18" s="126" t="s">
        <v>20023</v>
      </c>
      <c r="H18" s="276" t="s">
        <v>20035</v>
      </c>
      <c r="I18" s="126" t="s">
        <v>20047</v>
      </c>
    </row>
    <row r="19" spans="1:9" ht="27">
      <c r="A19" s="126" t="str">
        <f>B19&amp;C19</f>
        <v>InstructionsA19</v>
      </c>
      <c r="B19" s="126" t="s">
        <v>367</v>
      </c>
      <c r="C19" s="126" t="s">
        <v>405</v>
      </c>
      <c r="D19" s="126" t="s">
        <v>19334</v>
      </c>
      <c r="E19" s="126" t="s">
        <v>20000</v>
      </c>
      <c r="F19" s="243" t="s">
        <v>20012</v>
      </c>
      <c r="G19" s="126" t="s">
        <v>20024</v>
      </c>
      <c r="H19" s="276" t="s">
        <v>20036</v>
      </c>
      <c r="I19" s="126" t="s">
        <v>20048</v>
      </c>
    </row>
    <row r="20" spans="1:9" ht="40.5">
      <c r="A20" s="126" t="str">
        <f t="shared" si="0"/>
        <v>InstructionsA20</v>
      </c>
      <c r="B20" s="126" t="s">
        <v>367</v>
      </c>
      <c r="C20" s="126" t="s">
        <v>406</v>
      </c>
      <c r="D20" s="126" t="s">
        <v>19335</v>
      </c>
      <c r="E20" s="240" t="s">
        <v>20001</v>
      </c>
      <c r="F20" s="241" t="s">
        <v>20013</v>
      </c>
      <c r="G20" s="126" t="s">
        <v>20025</v>
      </c>
      <c r="H20" s="279" t="s">
        <v>20037</v>
      </c>
      <c r="I20" s="126" t="s">
        <v>20049</v>
      </c>
    </row>
    <row r="21" spans="1:9" ht="40.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08">
      <c r="A23" s="126" t="str">
        <f t="shared" si="0"/>
        <v>InstructionsA24</v>
      </c>
      <c r="B23" s="126" t="s">
        <v>367</v>
      </c>
      <c r="C23" s="126" t="s">
        <v>408</v>
      </c>
      <c r="D23" s="126" t="s">
        <v>19374</v>
      </c>
      <c r="E23" s="240" t="s">
        <v>19483</v>
      </c>
      <c r="F23" s="241" t="s">
        <v>19484</v>
      </c>
      <c r="G23" s="242" t="s">
        <v>19485</v>
      </c>
      <c r="H23" s="279" t="s">
        <v>19486</v>
      </c>
      <c r="I23" s="126" t="s">
        <v>19487</v>
      </c>
    </row>
    <row r="24" spans="1:9" ht="30">
      <c r="A24" s="126" t="str">
        <f>B24&amp;C24</f>
        <v>InstructionsA25</v>
      </c>
      <c r="B24" s="126" t="s">
        <v>367</v>
      </c>
      <c r="C24" s="126" t="s">
        <v>414</v>
      </c>
      <c r="D24" s="126" t="s">
        <v>409</v>
      </c>
      <c r="E24" s="240" t="s">
        <v>410</v>
      </c>
      <c r="F24" s="241" t="s">
        <v>411</v>
      </c>
      <c r="G24" s="126" t="s">
        <v>412</v>
      </c>
      <c r="H24" s="279" t="s">
        <v>413</v>
      </c>
      <c r="I24" s="126" t="s">
        <v>18442</v>
      </c>
    </row>
    <row r="25" spans="1:9" ht="81">
      <c r="A25" s="126" t="str">
        <f t="shared" si="0"/>
        <v>InstructionsA26</v>
      </c>
      <c r="B25" s="126" t="s">
        <v>367</v>
      </c>
      <c r="C25" s="126" t="s">
        <v>415</v>
      </c>
      <c r="D25" s="126" t="s">
        <v>19259</v>
      </c>
      <c r="E25" s="240" t="s">
        <v>19488</v>
      </c>
      <c r="F25" s="271" t="s">
        <v>19492</v>
      </c>
      <c r="G25" s="126" t="s">
        <v>19489</v>
      </c>
      <c r="H25" s="276" t="s">
        <v>19490</v>
      </c>
      <c r="I25" s="126" t="s">
        <v>19491</v>
      </c>
    </row>
    <row r="26" spans="1:9" ht="229.5">
      <c r="A26" s="126" t="str">
        <f t="shared" si="0"/>
        <v>InstructionsA27</v>
      </c>
      <c r="B26" s="126" t="s">
        <v>367</v>
      </c>
      <c r="C26" s="126" t="s">
        <v>416</v>
      </c>
      <c r="D26" s="126" t="s">
        <v>19493</v>
      </c>
      <c r="E26" s="244" t="s">
        <v>19494</v>
      </c>
      <c r="F26" s="271" t="s">
        <v>19871</v>
      </c>
      <c r="G26" s="126" t="s">
        <v>19506</v>
      </c>
      <c r="H26" s="276" t="s">
        <v>19495</v>
      </c>
      <c r="I26" s="126" t="s">
        <v>19496</v>
      </c>
    </row>
    <row r="27" spans="1:9" ht="40.5">
      <c r="A27" s="126" t="str">
        <f t="shared" si="0"/>
        <v>InstructionsA28</v>
      </c>
      <c r="B27" s="126" t="s">
        <v>367</v>
      </c>
      <c r="C27" s="126" t="s">
        <v>422</v>
      </c>
      <c r="D27" s="126" t="s">
        <v>417</v>
      </c>
      <c r="E27" s="240" t="s">
        <v>418</v>
      </c>
      <c r="F27" s="241" t="s">
        <v>419</v>
      </c>
      <c r="G27" s="126" t="s">
        <v>420</v>
      </c>
      <c r="H27" s="276" t="s">
        <v>421</v>
      </c>
      <c r="I27" s="126" t="s">
        <v>18443</v>
      </c>
    </row>
    <row r="28" spans="1:9" ht="40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9.5">
      <c r="A30" s="126" t="str">
        <f t="shared" si="2"/>
        <v>InstructionsA31</v>
      </c>
      <c r="B30" s="126" t="s">
        <v>367</v>
      </c>
      <c r="C30" s="126" t="s">
        <v>425</v>
      </c>
      <c r="D30" s="126" t="s">
        <v>19321</v>
      </c>
      <c r="E30" s="381" t="s">
        <v>19875</v>
      </c>
      <c r="F30" s="241" t="s">
        <v>19874</v>
      </c>
      <c r="G30" s="126" t="s">
        <v>19876</v>
      </c>
      <c r="H30" s="276" t="s">
        <v>19877</v>
      </c>
      <c r="I30" s="126" t="s">
        <v>19878</v>
      </c>
    </row>
    <row r="31" spans="1:9" ht="229.5">
      <c r="A31" s="126" t="str">
        <f t="shared" si="2"/>
        <v>InstructionsA32</v>
      </c>
      <c r="B31" s="126" t="s">
        <v>367</v>
      </c>
      <c r="C31" s="126" t="s">
        <v>426</v>
      </c>
      <c r="D31" s="126" t="s">
        <v>19322</v>
      </c>
      <c r="E31" s="126" t="s">
        <v>19880</v>
      </c>
      <c r="F31" s="245" t="s">
        <v>19879</v>
      </c>
      <c r="G31" s="126" t="s">
        <v>19881</v>
      </c>
      <c r="H31" s="276" t="s">
        <v>19882</v>
      </c>
      <c r="I31" s="126" t="s">
        <v>19883</v>
      </c>
    </row>
    <row r="32" spans="1:9" ht="135">
      <c r="A32" s="126" t="str">
        <f t="shared" si="2"/>
        <v>InstructionsA33</v>
      </c>
      <c r="B32" s="126" t="s">
        <v>367</v>
      </c>
      <c r="C32" s="126" t="s">
        <v>427</v>
      </c>
      <c r="D32" s="126" t="s">
        <v>19263</v>
      </c>
      <c r="E32" s="381" t="s">
        <v>19507</v>
      </c>
      <c r="F32" s="245" t="s">
        <v>19884</v>
      </c>
      <c r="G32" s="126" t="s">
        <v>19508</v>
      </c>
      <c r="H32" s="276" t="s">
        <v>19509</v>
      </c>
      <c r="I32" s="126" t="s">
        <v>19510</v>
      </c>
    </row>
    <row r="33" spans="1:9" ht="13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70">
      <c r="A35" s="126" t="str">
        <f t="shared" si="0"/>
        <v>InstructionsA37</v>
      </c>
      <c r="B35" s="126" t="s">
        <v>367</v>
      </c>
      <c r="C35" s="126" t="s">
        <v>429</v>
      </c>
      <c r="D35" s="126" t="s">
        <v>19262</v>
      </c>
      <c r="E35" s="240" t="s">
        <v>19519</v>
      </c>
      <c r="F35" s="241" t="s">
        <v>19887</v>
      </c>
      <c r="G35" s="248" t="s">
        <v>19520</v>
      </c>
      <c r="H35" s="276" t="s">
        <v>19521</v>
      </c>
      <c r="I35" s="126" t="s">
        <v>19522</v>
      </c>
    </row>
    <row r="36" spans="1:9" ht="54">
      <c r="A36" s="126" t="str">
        <f t="shared" si="0"/>
        <v>InstructionsA38</v>
      </c>
      <c r="B36" s="126" t="s">
        <v>367</v>
      </c>
      <c r="C36" s="126" t="s">
        <v>434</v>
      </c>
      <c r="D36" s="126" t="s">
        <v>19265</v>
      </c>
      <c r="E36" s="244" t="s">
        <v>430</v>
      </c>
      <c r="F36" s="271" t="s">
        <v>431</v>
      </c>
      <c r="G36" s="126" t="s">
        <v>432</v>
      </c>
      <c r="H36" s="276" t="s">
        <v>433</v>
      </c>
      <c r="I36" s="126" t="s">
        <v>18444</v>
      </c>
    </row>
    <row r="37" spans="1:9" ht="81">
      <c r="A37" s="126" t="str">
        <f t="shared" si="0"/>
        <v>InstructionsA39</v>
      </c>
      <c r="B37" s="126" t="s">
        <v>367</v>
      </c>
      <c r="C37" s="126" t="s">
        <v>435</v>
      </c>
      <c r="D37" s="126" t="s">
        <v>19266</v>
      </c>
      <c r="E37" s="244" t="s">
        <v>19524</v>
      </c>
      <c r="F37" s="271" t="s">
        <v>19525</v>
      </c>
      <c r="G37" s="126" t="s">
        <v>19527</v>
      </c>
      <c r="H37" s="276" t="s">
        <v>19529</v>
      </c>
      <c r="I37" s="126" t="s">
        <v>19531</v>
      </c>
    </row>
    <row r="38" spans="1:9" ht="108">
      <c r="A38" s="126" t="str">
        <f t="shared" si="0"/>
        <v>InstructionsA40</v>
      </c>
      <c r="B38" s="126" t="s">
        <v>367</v>
      </c>
      <c r="C38" s="126" t="s">
        <v>436</v>
      </c>
      <c r="D38" s="126" t="s">
        <v>19267</v>
      </c>
      <c r="E38" s="381" t="s">
        <v>19523</v>
      </c>
      <c r="F38" s="272" t="s">
        <v>19888</v>
      </c>
      <c r="G38" s="126" t="s">
        <v>19526</v>
      </c>
      <c r="H38" s="276" t="s">
        <v>19528</v>
      </c>
      <c r="I38" s="126" t="s">
        <v>19530</v>
      </c>
    </row>
    <row r="39" spans="1:9" ht="175.5">
      <c r="A39" s="126" t="str">
        <f t="shared" si="0"/>
        <v>InstructionsA41</v>
      </c>
      <c r="B39" s="126" t="s">
        <v>367</v>
      </c>
      <c r="C39" s="126" t="s">
        <v>442</v>
      </c>
      <c r="D39" s="126" t="s">
        <v>437</v>
      </c>
      <c r="E39" s="247" t="s">
        <v>438</v>
      </c>
      <c r="F39" s="273" t="s">
        <v>439</v>
      </c>
      <c r="G39" s="246" t="s">
        <v>440</v>
      </c>
      <c r="H39" s="276" t="s">
        <v>441</v>
      </c>
      <c r="I39" s="126" t="s">
        <v>18445</v>
      </c>
    </row>
    <row r="40" spans="1:9" ht="216">
      <c r="A40" s="126" t="str">
        <f>B40&amp;C40</f>
        <v>InstructionsA42</v>
      </c>
      <c r="B40" s="126" t="s">
        <v>367</v>
      </c>
      <c r="C40" s="126" t="s">
        <v>448</v>
      </c>
      <c r="D40" s="126" t="s">
        <v>443</v>
      </c>
      <c r="E40" s="247" t="s">
        <v>444</v>
      </c>
      <c r="F40" s="273" t="s">
        <v>445</v>
      </c>
      <c r="G40" s="249" t="s">
        <v>446</v>
      </c>
      <c r="H40" s="280" t="s">
        <v>447</v>
      </c>
      <c r="I40" s="126" t="s">
        <v>18446</v>
      </c>
    </row>
    <row r="41" spans="1:9" ht="216">
      <c r="A41" s="126" t="str">
        <f>B41&amp;C41</f>
        <v>InstructionsA43</v>
      </c>
      <c r="B41" s="126" t="s">
        <v>367</v>
      </c>
      <c r="C41" s="126" t="s">
        <v>454</v>
      </c>
      <c r="D41" s="126" t="s">
        <v>449</v>
      </c>
      <c r="E41" s="240" t="s">
        <v>450</v>
      </c>
      <c r="F41" s="271" t="s">
        <v>451</v>
      </c>
      <c r="G41" s="126" t="s">
        <v>452</v>
      </c>
      <c r="H41" s="276" t="s">
        <v>453</v>
      </c>
      <c r="I41" s="126" t="s">
        <v>18447</v>
      </c>
    </row>
    <row r="42" spans="1:9" ht="81">
      <c r="A42" s="126" t="str">
        <f t="shared" si="0"/>
        <v>InstructionsA44</v>
      </c>
      <c r="B42" s="126" t="s">
        <v>367</v>
      </c>
      <c r="C42" s="126" t="s">
        <v>19339</v>
      </c>
      <c r="D42" s="126" t="s">
        <v>455</v>
      </c>
      <c r="E42" s="240" t="s">
        <v>456</v>
      </c>
      <c r="F42" s="271" t="s">
        <v>19533</v>
      </c>
      <c r="G42" s="126" t="s">
        <v>457</v>
      </c>
      <c r="H42" s="276" t="s">
        <v>458</v>
      </c>
      <c r="I42" s="126" t="s">
        <v>18448</v>
      </c>
    </row>
    <row r="43" spans="1:9" ht="67.5">
      <c r="A43" s="126" t="str">
        <f t="shared" si="0"/>
        <v>InstructionsA46</v>
      </c>
      <c r="B43" s="126" t="s">
        <v>367</v>
      </c>
      <c r="C43" s="126" t="s">
        <v>464</v>
      </c>
      <c r="D43" s="126" t="s">
        <v>459</v>
      </c>
      <c r="E43" s="240" t="s">
        <v>460</v>
      </c>
      <c r="F43" s="241" t="s">
        <v>461</v>
      </c>
      <c r="G43" s="126" t="s">
        <v>462</v>
      </c>
      <c r="H43" s="276" t="s">
        <v>463</v>
      </c>
      <c r="I43" s="126" t="s">
        <v>18449</v>
      </c>
    </row>
    <row r="44" spans="1:9" ht="94.5">
      <c r="A44" s="126" t="str">
        <f t="shared" si="0"/>
        <v>InstructionsA47</v>
      </c>
      <c r="B44" s="126" t="s">
        <v>367</v>
      </c>
      <c r="C44" s="126" t="s">
        <v>19340</v>
      </c>
      <c r="D44" s="126" t="s">
        <v>19268</v>
      </c>
      <c r="E44" s="244" t="s">
        <v>465</v>
      </c>
      <c r="F44" s="271" t="s">
        <v>466</v>
      </c>
      <c r="G44" s="248" t="s">
        <v>467</v>
      </c>
      <c r="H44" s="276" t="s">
        <v>468</v>
      </c>
      <c r="I44" s="126" t="s">
        <v>18450</v>
      </c>
    </row>
    <row r="45" spans="1:9" ht="67.5">
      <c r="A45" s="126" t="str">
        <f t="shared" si="0"/>
        <v>InstructionsA48</v>
      </c>
      <c r="B45" s="234" t="s">
        <v>367</v>
      </c>
      <c r="C45" s="126" t="s">
        <v>469</v>
      </c>
      <c r="D45" s="234" t="s">
        <v>470</v>
      </c>
      <c r="E45" s="240" t="s">
        <v>471</v>
      </c>
      <c r="F45" s="241" t="s">
        <v>472</v>
      </c>
      <c r="G45" s="250" t="s">
        <v>473</v>
      </c>
      <c r="H45" s="276" t="s">
        <v>474</v>
      </c>
      <c r="I45" s="126" t="s">
        <v>18451</v>
      </c>
    </row>
    <row r="46" spans="1:9" ht="67.5">
      <c r="A46" s="126" t="str">
        <f>B46&amp;C46</f>
        <v>InstructionsA49</v>
      </c>
      <c r="B46" s="126" t="s">
        <v>367</v>
      </c>
      <c r="C46" s="126" t="s">
        <v>475</v>
      </c>
      <c r="D46" s="126" t="s">
        <v>19389</v>
      </c>
      <c r="E46" s="126" t="s">
        <v>19532</v>
      </c>
      <c r="F46" s="241" t="s">
        <v>19889</v>
      </c>
      <c r="G46" s="126" t="s">
        <v>19534</v>
      </c>
      <c r="H46" s="279" t="s">
        <v>19535</v>
      </c>
      <c r="I46" s="126" t="s">
        <v>19536</v>
      </c>
    </row>
    <row r="47" spans="1:9" ht="135">
      <c r="A47" s="126" t="str">
        <f t="shared" si="0"/>
        <v>InstructionsA50</v>
      </c>
      <c r="B47" s="126" t="s">
        <v>367</v>
      </c>
      <c r="C47" s="126" t="s">
        <v>476</v>
      </c>
      <c r="D47" s="126" t="s">
        <v>477</v>
      </c>
      <c r="E47" s="274" t="s">
        <v>478</v>
      </c>
      <c r="F47" s="271" t="s">
        <v>479</v>
      </c>
      <c r="G47" s="126" t="s">
        <v>480</v>
      </c>
      <c r="H47" s="276" t="s">
        <v>481</v>
      </c>
      <c r="I47" s="126" t="s">
        <v>18452</v>
      </c>
    </row>
    <row r="48" spans="1:9" ht="67.5">
      <c r="A48" s="126" t="str">
        <f t="shared" si="0"/>
        <v>InstructionsA51</v>
      </c>
      <c r="B48" s="126" t="s">
        <v>367</v>
      </c>
      <c r="C48" s="126" t="s">
        <v>482</v>
      </c>
      <c r="D48" s="126" t="s">
        <v>19388</v>
      </c>
      <c r="E48" s="240" t="s">
        <v>483</v>
      </c>
      <c r="F48" s="241" t="s">
        <v>484</v>
      </c>
      <c r="G48" s="126" t="s">
        <v>485</v>
      </c>
      <c r="H48" s="276" t="s">
        <v>486</v>
      </c>
      <c r="I48" s="126" t="s">
        <v>18453</v>
      </c>
    </row>
    <row r="49" spans="1:9" ht="81">
      <c r="A49" s="126" t="str">
        <f t="shared" si="0"/>
        <v>InstructionsA52</v>
      </c>
      <c r="B49" s="126" t="s">
        <v>367</v>
      </c>
      <c r="C49" s="126" t="s">
        <v>487</v>
      </c>
      <c r="D49" s="126" t="s">
        <v>488</v>
      </c>
      <c r="E49" s="240" t="s">
        <v>489</v>
      </c>
      <c r="F49" s="241" t="s">
        <v>490</v>
      </c>
      <c r="G49" s="251" t="s">
        <v>491</v>
      </c>
      <c r="H49" s="276" t="s">
        <v>492</v>
      </c>
      <c r="I49" s="126" t="s">
        <v>18454</v>
      </c>
    </row>
    <row r="50" spans="1:9" ht="108">
      <c r="A50" s="126" t="str">
        <f>B50&amp;C50</f>
        <v>InstructionsA53</v>
      </c>
      <c r="B50" s="126" t="s">
        <v>367</v>
      </c>
      <c r="C50" s="126" t="s">
        <v>493</v>
      </c>
      <c r="D50" s="126" t="s">
        <v>494</v>
      </c>
      <c r="E50" s="240" t="s">
        <v>495</v>
      </c>
      <c r="F50" s="241" t="s">
        <v>496</v>
      </c>
      <c r="G50" s="251" t="s">
        <v>497</v>
      </c>
      <c r="H50" s="279" t="s">
        <v>498</v>
      </c>
      <c r="I50" s="126" t="s">
        <v>18455</v>
      </c>
    </row>
    <row r="51" spans="1:9" ht="67.5">
      <c r="A51" s="126" t="str">
        <f>B51&amp;C51</f>
        <v>InstructionsA54</v>
      </c>
      <c r="B51" s="126" t="s">
        <v>367</v>
      </c>
      <c r="C51" s="126" t="s">
        <v>499</v>
      </c>
      <c r="D51" s="126" t="s">
        <v>500</v>
      </c>
      <c r="E51" s="240" t="s">
        <v>501</v>
      </c>
      <c r="F51" s="241" t="s">
        <v>502</v>
      </c>
      <c r="G51" s="251" t="s">
        <v>503</v>
      </c>
      <c r="H51" s="276" t="s">
        <v>504</v>
      </c>
      <c r="I51" s="126" t="s">
        <v>18456</v>
      </c>
    </row>
    <row r="52" spans="1:9" ht="40.5">
      <c r="A52" s="126" t="str">
        <f t="shared" si="0"/>
        <v>InstructionsA55</v>
      </c>
      <c r="B52" s="126" t="s">
        <v>367</v>
      </c>
      <c r="C52" s="126" t="s">
        <v>505</v>
      </c>
      <c r="D52" s="126" t="s">
        <v>506</v>
      </c>
      <c r="E52" s="240" t="s">
        <v>507</v>
      </c>
      <c r="F52" s="241" t="s">
        <v>508</v>
      </c>
      <c r="G52" s="251" t="s">
        <v>509</v>
      </c>
      <c r="H52" s="276" t="s">
        <v>510</v>
      </c>
      <c r="I52" s="126" t="s">
        <v>18457</v>
      </c>
    </row>
    <row r="53" spans="1:9" ht="40.5">
      <c r="A53" s="126" t="str">
        <f t="shared" si="0"/>
        <v>InstructionsA56</v>
      </c>
      <c r="B53" s="126" t="s">
        <v>367</v>
      </c>
      <c r="C53" s="126" t="s">
        <v>511</v>
      </c>
      <c r="D53" s="126" t="s">
        <v>512</v>
      </c>
      <c r="E53" s="240" t="s">
        <v>513</v>
      </c>
      <c r="F53" s="241" t="s">
        <v>514</v>
      </c>
      <c r="G53" s="126" t="s">
        <v>515</v>
      </c>
      <c r="H53" s="276" t="s">
        <v>516</v>
      </c>
      <c r="I53" s="126" t="s">
        <v>18458</v>
      </c>
    </row>
    <row r="54" spans="1:9" ht="54">
      <c r="A54" s="126" t="str">
        <f t="shared" si="0"/>
        <v>InstructionsA57</v>
      </c>
      <c r="B54" s="126" t="s">
        <v>367</v>
      </c>
      <c r="C54" s="126" t="s">
        <v>517</v>
      </c>
      <c r="D54" s="126" t="s">
        <v>518</v>
      </c>
      <c r="E54" s="240" t="s">
        <v>519</v>
      </c>
      <c r="F54" s="241" t="s">
        <v>520</v>
      </c>
      <c r="G54" s="252" t="s">
        <v>521</v>
      </c>
      <c r="H54" s="276" t="s">
        <v>522</v>
      </c>
      <c r="I54" s="126" t="s">
        <v>18459</v>
      </c>
    </row>
    <row r="55" spans="1:9" ht="297">
      <c r="A55" s="126" t="str">
        <f t="shared" si="0"/>
        <v>InstructionsA58</v>
      </c>
      <c r="B55" s="126" t="s">
        <v>367</v>
      </c>
      <c r="C55" s="126" t="s">
        <v>523</v>
      </c>
      <c r="D55" s="126" t="s">
        <v>524</v>
      </c>
      <c r="E55" s="240" t="s">
        <v>525</v>
      </c>
      <c r="F55" s="241" t="s">
        <v>526</v>
      </c>
      <c r="G55" s="251" t="s">
        <v>527</v>
      </c>
      <c r="H55" s="276" t="s">
        <v>528</v>
      </c>
      <c r="I55" s="126" t="s">
        <v>18466</v>
      </c>
    </row>
    <row r="56" spans="1:9" ht="81">
      <c r="A56" s="126" t="str">
        <f t="shared" si="0"/>
        <v>InstructionsA59</v>
      </c>
      <c r="B56" s="126" t="s">
        <v>367</v>
      </c>
      <c r="C56" s="126" t="s">
        <v>529</v>
      </c>
      <c r="D56" s="126" t="s">
        <v>530</v>
      </c>
      <c r="E56" s="240" t="s">
        <v>531</v>
      </c>
      <c r="F56" s="241" t="s">
        <v>532</v>
      </c>
      <c r="G56" s="126" t="s">
        <v>533</v>
      </c>
      <c r="H56" s="276" t="s">
        <v>534</v>
      </c>
      <c r="I56" s="126" t="s">
        <v>18460</v>
      </c>
    </row>
    <row r="57" spans="1:9" ht="162">
      <c r="A57" s="126" t="str">
        <f t="shared" si="0"/>
        <v>InstructionsA60</v>
      </c>
      <c r="B57" s="126" t="s">
        <v>367</v>
      </c>
      <c r="C57" s="126" t="s">
        <v>535</v>
      </c>
      <c r="D57" s="126" t="s">
        <v>536</v>
      </c>
      <c r="E57" s="240" t="s">
        <v>537</v>
      </c>
      <c r="F57" s="241" t="s">
        <v>538</v>
      </c>
      <c r="G57" s="251" t="s">
        <v>539</v>
      </c>
      <c r="H57" s="276" t="s">
        <v>540</v>
      </c>
      <c r="I57" s="126" t="s">
        <v>18461</v>
      </c>
    </row>
    <row r="58" spans="1:9" ht="175.5">
      <c r="A58" s="126" t="str">
        <f t="shared" si="0"/>
        <v>InstructionsA61</v>
      </c>
      <c r="B58" s="126" t="s">
        <v>367</v>
      </c>
      <c r="C58" s="126" t="s">
        <v>541</v>
      </c>
      <c r="D58" s="126" t="s">
        <v>542</v>
      </c>
      <c r="E58" s="240" t="s">
        <v>543</v>
      </c>
      <c r="F58" s="241" t="s">
        <v>544</v>
      </c>
      <c r="G58" s="251" t="s">
        <v>545</v>
      </c>
      <c r="H58" s="276" t="s">
        <v>546</v>
      </c>
      <c r="I58" s="126" t="s">
        <v>18462</v>
      </c>
    </row>
    <row r="59" spans="1:9" ht="108">
      <c r="A59" s="126" t="str">
        <f>B59&amp;C59</f>
        <v>InstructionsA62</v>
      </c>
      <c r="B59" s="126" t="s">
        <v>367</v>
      </c>
      <c r="C59" s="126" t="s">
        <v>547</v>
      </c>
      <c r="D59" s="126" t="s">
        <v>548</v>
      </c>
      <c r="E59" s="274" t="s">
        <v>549</v>
      </c>
      <c r="F59" s="271" t="s">
        <v>550</v>
      </c>
      <c r="G59" s="251" t="s">
        <v>551</v>
      </c>
      <c r="H59" s="281" t="s">
        <v>552</v>
      </c>
      <c r="I59" s="126" t="s">
        <v>18463</v>
      </c>
    </row>
    <row r="60" spans="1:9" ht="42">
      <c r="A60" s="126" t="str">
        <f t="shared" si="0"/>
        <v>InstructionsA63</v>
      </c>
      <c r="B60" s="126" t="s">
        <v>367</v>
      </c>
      <c r="C60" s="126" t="s">
        <v>553</v>
      </c>
      <c r="D60" s="126" t="s">
        <v>554</v>
      </c>
      <c r="E60" s="240" t="s">
        <v>555</v>
      </c>
      <c r="F60" s="241" t="s">
        <v>556</v>
      </c>
      <c r="G60" s="126" t="s">
        <v>557</v>
      </c>
      <c r="H60" s="276" t="s">
        <v>558</v>
      </c>
      <c r="I60" s="126" t="s">
        <v>18464</v>
      </c>
    </row>
    <row r="61" spans="1:9" ht="27">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7.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4">
      <c r="A63" s="126" t="str">
        <f t="shared" si="4"/>
        <v>InstructionsA67</v>
      </c>
      <c r="B63" s="126" t="s">
        <v>367</v>
      </c>
      <c r="C63" s="126" t="s">
        <v>565</v>
      </c>
      <c r="D63" s="126" t="s">
        <v>19396</v>
      </c>
      <c r="E63" s="240" t="s">
        <v>19397</v>
      </c>
      <c r="F63" s="241" t="s">
        <v>19398</v>
      </c>
      <c r="G63" s="126" t="s">
        <v>19399</v>
      </c>
      <c r="H63" s="276" t="s">
        <v>19400</v>
      </c>
      <c r="I63" s="126" t="s">
        <v>19401</v>
      </c>
    </row>
    <row r="64" spans="1:9" ht="40.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4.5">
      <c r="A65" s="126" t="str">
        <f t="shared" si="5"/>
        <v>InstructionsA69</v>
      </c>
      <c r="B65" s="126" t="s">
        <v>367</v>
      </c>
      <c r="C65" s="126" t="s">
        <v>577</v>
      </c>
      <c r="D65" s="126" t="s">
        <v>19408</v>
      </c>
      <c r="E65" s="240" t="s">
        <v>19409</v>
      </c>
      <c r="F65" s="241" t="s">
        <v>19410</v>
      </c>
      <c r="G65" s="126" t="s">
        <v>19411</v>
      </c>
      <c r="H65" s="276" t="s">
        <v>19412</v>
      </c>
      <c r="I65" s="126" t="s">
        <v>19413</v>
      </c>
    </row>
    <row r="66" spans="1:9" ht="40.5">
      <c r="A66" s="126" t="str">
        <f t="shared" si="5"/>
        <v>InstructionsA70</v>
      </c>
      <c r="B66" s="126" t="s">
        <v>367</v>
      </c>
      <c r="C66" s="126" t="s">
        <v>583</v>
      </c>
      <c r="D66" s="126" t="s">
        <v>19414</v>
      </c>
      <c r="E66" s="240" t="s">
        <v>19415</v>
      </c>
      <c r="F66" s="241" t="s">
        <v>19416</v>
      </c>
      <c r="G66" s="126" t="s">
        <v>19417</v>
      </c>
      <c r="H66" s="276" t="s">
        <v>19418</v>
      </c>
      <c r="I66" s="126" t="s">
        <v>19419</v>
      </c>
    </row>
    <row r="67" spans="1:9" ht="28">
      <c r="A67" s="126" t="str">
        <f t="shared" si="5"/>
        <v>InstructionsA71</v>
      </c>
      <c r="B67" s="126" t="s">
        <v>367</v>
      </c>
      <c r="C67" s="126" t="s">
        <v>589</v>
      </c>
      <c r="D67" s="126" t="s">
        <v>19420</v>
      </c>
      <c r="E67" s="240" t="s">
        <v>19421</v>
      </c>
      <c r="F67" s="241" t="s">
        <v>19422</v>
      </c>
      <c r="G67" s="126" t="s">
        <v>19423</v>
      </c>
      <c r="H67" s="276" t="s">
        <v>19424</v>
      </c>
      <c r="I67" s="126" t="s">
        <v>19425</v>
      </c>
    </row>
    <row r="68" spans="1:9" ht="40.5">
      <c r="A68" s="126" t="str">
        <f t="shared" si="5"/>
        <v>InstructionsA72</v>
      </c>
      <c r="B68" s="126" t="s">
        <v>367</v>
      </c>
      <c r="C68" s="126" t="s">
        <v>595</v>
      </c>
      <c r="D68" s="126" t="s">
        <v>19426</v>
      </c>
      <c r="E68" s="240" t="s">
        <v>19427</v>
      </c>
      <c r="F68" s="241" t="s">
        <v>19428</v>
      </c>
      <c r="G68" s="126" t="s">
        <v>19429</v>
      </c>
      <c r="H68" s="276" t="s">
        <v>19430</v>
      </c>
      <c r="I68" s="126" t="s">
        <v>19431</v>
      </c>
    </row>
    <row r="69" spans="1:9" ht="40.5">
      <c r="A69" s="126" t="str">
        <f t="shared" si="5"/>
        <v>InstructionsA73</v>
      </c>
      <c r="B69" s="126" t="s">
        <v>367</v>
      </c>
      <c r="C69" s="126" t="s">
        <v>601</v>
      </c>
      <c r="D69" s="126" t="s">
        <v>19432</v>
      </c>
      <c r="E69" s="240" t="s">
        <v>19433</v>
      </c>
      <c r="F69" s="241" t="s">
        <v>19434</v>
      </c>
      <c r="G69" s="126" t="s">
        <v>19435</v>
      </c>
      <c r="H69" s="276" t="s">
        <v>19436</v>
      </c>
      <c r="I69" s="126" t="s">
        <v>19437</v>
      </c>
    </row>
    <row r="70" spans="1:9" ht="54">
      <c r="A70" s="126" t="str">
        <f t="shared" si="5"/>
        <v>InstructionsA74</v>
      </c>
      <c r="B70" s="126" t="s">
        <v>367</v>
      </c>
      <c r="C70" s="126" t="s">
        <v>19469</v>
      </c>
      <c r="D70" s="126" t="s">
        <v>19438</v>
      </c>
      <c r="E70" s="240" t="s">
        <v>19439</v>
      </c>
      <c r="F70" s="241" t="s">
        <v>19440</v>
      </c>
      <c r="G70" s="126" t="s">
        <v>19441</v>
      </c>
      <c r="H70" s="276" t="s">
        <v>19442</v>
      </c>
      <c r="I70" s="126" t="s">
        <v>19443</v>
      </c>
    </row>
    <row r="71" spans="1:9" ht="202.5">
      <c r="A71" s="126" t="str">
        <f t="shared" si="5"/>
        <v>InstructionsA75</v>
      </c>
      <c r="B71" s="126" t="s">
        <v>367</v>
      </c>
      <c r="C71" s="126" t="s">
        <v>19470</v>
      </c>
      <c r="D71" s="126" t="s">
        <v>19444</v>
      </c>
      <c r="E71" s="240" t="s">
        <v>19445</v>
      </c>
      <c r="F71" s="241" t="s">
        <v>19446</v>
      </c>
      <c r="G71" s="126" t="s">
        <v>19447</v>
      </c>
      <c r="H71" s="276" t="s">
        <v>19448</v>
      </c>
      <c r="I71" s="126" t="s">
        <v>19449</v>
      </c>
    </row>
    <row r="72" spans="1:9" ht="81">
      <c r="A72" s="126" t="str">
        <f t="shared" si="5"/>
        <v>InstructionsA76</v>
      </c>
      <c r="B72" s="126" t="s">
        <v>367</v>
      </c>
      <c r="C72" s="126" t="s">
        <v>19471</v>
      </c>
      <c r="D72" s="126" t="s">
        <v>19450</v>
      </c>
      <c r="E72" s="240" t="s">
        <v>19451</v>
      </c>
      <c r="F72" s="241" t="s">
        <v>19452</v>
      </c>
      <c r="G72" s="126" t="s">
        <v>19453</v>
      </c>
      <c r="H72" s="276" t="s">
        <v>19454</v>
      </c>
      <c r="I72" s="126" t="s">
        <v>19455</v>
      </c>
    </row>
    <row r="73" spans="1:9" ht="121.5">
      <c r="A73" s="126" t="str">
        <f t="shared" si="5"/>
        <v>InstructionsA77</v>
      </c>
      <c r="B73" s="126" t="s">
        <v>367</v>
      </c>
      <c r="C73" s="126" t="s">
        <v>19472</v>
      </c>
      <c r="D73" s="126" t="s">
        <v>19456</v>
      </c>
      <c r="E73" s="240" t="s">
        <v>19457</v>
      </c>
      <c r="F73" s="241" t="s">
        <v>19458</v>
      </c>
      <c r="G73" s="126" t="s">
        <v>19459</v>
      </c>
      <c r="H73" s="276" t="s">
        <v>19460</v>
      </c>
      <c r="I73" s="126" t="s">
        <v>19461</v>
      </c>
    </row>
    <row r="74" spans="1:9" ht="40.5">
      <c r="A74" s="126" t="str">
        <f t="shared" si="5"/>
        <v>InstructionsA78</v>
      </c>
      <c r="B74" s="126" t="s">
        <v>367</v>
      </c>
      <c r="C74" s="126" t="s">
        <v>19473</v>
      </c>
      <c r="D74" s="126" t="s">
        <v>19462</v>
      </c>
      <c r="E74" s="240" t="s">
        <v>19463</v>
      </c>
      <c r="F74" s="241" t="s">
        <v>19464</v>
      </c>
      <c r="G74" s="126" t="s">
        <v>19465</v>
      </c>
      <c r="H74" s="276" t="s">
        <v>19466</v>
      </c>
      <c r="I74" s="126" t="s">
        <v>19467</v>
      </c>
    </row>
    <row r="75" spans="1:9" ht="175.5">
      <c r="A75" s="126" t="str">
        <f>B75&amp;C75</f>
        <v>InstructionsA80</v>
      </c>
      <c r="B75" s="126" t="s">
        <v>367</v>
      </c>
      <c r="C75" s="126" t="s">
        <v>19474</v>
      </c>
      <c r="D75" s="126" t="s">
        <v>560</v>
      </c>
      <c r="E75" s="240" t="s">
        <v>561</v>
      </c>
      <c r="F75" s="241" t="s">
        <v>562</v>
      </c>
      <c r="G75" s="126" t="s">
        <v>563</v>
      </c>
      <c r="H75" s="279" t="s">
        <v>564</v>
      </c>
      <c r="I75" s="126" t="s">
        <v>18465</v>
      </c>
    </row>
    <row r="76" spans="1:9" ht="28">
      <c r="A76" s="126" t="str">
        <f t="shared" si="0"/>
        <v>InstructionsA82</v>
      </c>
      <c r="B76" s="126" t="s">
        <v>367</v>
      </c>
      <c r="C76" s="126" t="s">
        <v>19475</v>
      </c>
      <c r="D76" s="126" t="s">
        <v>566</v>
      </c>
      <c r="E76" s="240" t="s">
        <v>567</v>
      </c>
      <c r="F76" s="241" t="s">
        <v>568</v>
      </c>
      <c r="G76" s="126" t="s">
        <v>569</v>
      </c>
      <c r="H76" s="279" t="s">
        <v>570</v>
      </c>
      <c r="I76" s="126" t="s">
        <v>18467</v>
      </c>
    </row>
    <row r="77" spans="1:9" ht="270">
      <c r="A77" s="126" t="str">
        <f t="shared" si="0"/>
        <v>InstructionsA83</v>
      </c>
      <c r="B77" s="126" t="s">
        <v>367</v>
      </c>
      <c r="C77" s="126" t="s">
        <v>19476</v>
      </c>
      <c r="D77" s="126" t="s">
        <v>572</v>
      </c>
      <c r="E77" s="240" t="s">
        <v>573</v>
      </c>
      <c r="F77" s="241" t="s">
        <v>574</v>
      </c>
      <c r="G77" s="251" t="s">
        <v>575</v>
      </c>
      <c r="H77" s="276" t="s">
        <v>576</v>
      </c>
      <c r="I77" s="126" t="s">
        <v>18473</v>
      </c>
    </row>
    <row r="78" spans="1:9" ht="148.5">
      <c r="A78" s="126" t="str">
        <f t="shared" si="0"/>
        <v>InstructionsA84</v>
      </c>
      <c r="B78" s="126" t="s">
        <v>367</v>
      </c>
      <c r="C78" s="126" t="s">
        <v>19477</v>
      </c>
      <c r="D78" s="126" t="s">
        <v>578</v>
      </c>
      <c r="E78" s="240" t="s">
        <v>579</v>
      </c>
      <c r="F78" s="241" t="s">
        <v>580</v>
      </c>
      <c r="G78" s="251" t="s">
        <v>581</v>
      </c>
      <c r="H78" s="276" t="s">
        <v>582</v>
      </c>
      <c r="I78" s="126" t="s">
        <v>18468</v>
      </c>
    </row>
    <row r="79" spans="1:9" ht="135">
      <c r="A79" s="126" t="str">
        <f t="shared" si="0"/>
        <v>InstructionsA85</v>
      </c>
      <c r="B79" s="126" t="s">
        <v>367</v>
      </c>
      <c r="C79" s="126" t="s">
        <v>19478</v>
      </c>
      <c r="D79" s="126" t="s">
        <v>584</v>
      </c>
      <c r="E79" s="240" t="s">
        <v>585</v>
      </c>
      <c r="F79" s="241" t="s">
        <v>586</v>
      </c>
      <c r="G79" s="251" t="s">
        <v>587</v>
      </c>
      <c r="H79" s="276" t="s">
        <v>588</v>
      </c>
      <c r="I79" s="126" t="s">
        <v>18469</v>
      </c>
    </row>
    <row r="80" spans="1:9" ht="283.5">
      <c r="A80" s="126" t="str">
        <f t="shared" si="0"/>
        <v>InstructionsA86</v>
      </c>
      <c r="B80" s="126" t="s">
        <v>367</v>
      </c>
      <c r="C80" s="126" t="s">
        <v>19479</v>
      </c>
      <c r="D80" s="126" t="s">
        <v>590</v>
      </c>
      <c r="E80" s="240" t="s">
        <v>591</v>
      </c>
      <c r="F80" s="241" t="s">
        <v>592</v>
      </c>
      <c r="G80" s="251" t="s">
        <v>593</v>
      </c>
      <c r="H80" s="276" t="s">
        <v>594</v>
      </c>
      <c r="I80" s="126" t="s">
        <v>18470</v>
      </c>
    </row>
    <row r="81" spans="1:9" ht="94.5">
      <c r="A81" s="126" t="str">
        <f t="shared" si="0"/>
        <v>InstructionsA87</v>
      </c>
      <c r="B81" s="126" t="s">
        <v>367</v>
      </c>
      <c r="C81" s="126" t="s">
        <v>19480</v>
      </c>
      <c r="D81" s="126" t="s">
        <v>596</v>
      </c>
      <c r="E81" s="240" t="s">
        <v>597</v>
      </c>
      <c r="F81" s="241" t="s">
        <v>598</v>
      </c>
      <c r="G81" s="251" t="s">
        <v>599</v>
      </c>
      <c r="H81" s="276" t="s">
        <v>600</v>
      </c>
      <c r="I81" s="126" t="s">
        <v>18471</v>
      </c>
    </row>
    <row r="82" spans="1:9" ht="40.5">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5">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5">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5">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5">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5">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5">
      <c r="A96" s="126" t="str">
        <f t="shared" si="7"/>
        <v>DefinitionsB15</v>
      </c>
      <c r="B96" s="126" t="s">
        <v>607</v>
      </c>
      <c r="C96" s="126" t="s">
        <v>682</v>
      </c>
      <c r="D96" s="246" t="s">
        <v>660</v>
      </c>
      <c r="E96" s="246" t="s">
        <v>661</v>
      </c>
      <c r="F96" s="254" t="s">
        <v>662</v>
      </c>
      <c r="G96" s="255" t="s">
        <v>663</v>
      </c>
      <c r="H96" s="276" t="s">
        <v>664</v>
      </c>
      <c r="I96" s="188" t="s">
        <v>18487</v>
      </c>
    </row>
    <row r="97" spans="1:9" ht="13.5">
      <c r="A97" s="126" t="str">
        <f t="shared" si="7"/>
        <v>DefinitionsB16</v>
      </c>
      <c r="B97" s="126" t="s">
        <v>607</v>
      </c>
      <c r="C97" s="126" t="s">
        <v>688</v>
      </c>
      <c r="D97" s="246" t="s">
        <v>666</v>
      </c>
      <c r="E97" s="246" t="s">
        <v>667</v>
      </c>
      <c r="F97" s="254" t="s">
        <v>668</v>
      </c>
      <c r="G97" s="256" t="s">
        <v>669</v>
      </c>
      <c r="H97" s="276" t="s">
        <v>18485</v>
      </c>
      <c r="I97" s="188" t="s">
        <v>18488</v>
      </c>
    </row>
    <row r="98" spans="1:9" ht="13.5">
      <c r="A98" s="126" t="str">
        <f t="shared" si="7"/>
        <v>DefinitionsB17</v>
      </c>
      <c r="B98" s="126" t="s">
        <v>607</v>
      </c>
      <c r="C98" s="126" t="s">
        <v>691</v>
      </c>
      <c r="D98" s="246" t="s">
        <v>19856</v>
      </c>
      <c r="E98" s="246" t="s">
        <v>19857</v>
      </c>
      <c r="F98" s="254" t="s">
        <v>19868</v>
      </c>
      <c r="G98" s="256" t="s">
        <v>19858</v>
      </c>
      <c r="H98" s="280" t="s">
        <v>19869</v>
      </c>
      <c r="I98" s="246" t="s">
        <v>19859</v>
      </c>
    </row>
    <row r="99" spans="1:9" ht="13.5">
      <c r="A99" s="126" t="str">
        <f t="shared" si="7"/>
        <v>DefinitionsB18</v>
      </c>
      <c r="B99" s="126" t="s">
        <v>607</v>
      </c>
      <c r="C99" s="126" t="s">
        <v>697</v>
      </c>
      <c r="D99" s="246" t="s">
        <v>19309</v>
      </c>
      <c r="E99" s="246" t="s">
        <v>19554</v>
      </c>
      <c r="F99" s="246" t="s">
        <v>19965</v>
      </c>
      <c r="G99" s="246" t="s">
        <v>19555</v>
      </c>
      <c r="H99" s="246" t="s">
        <v>19556</v>
      </c>
      <c r="I99" s="246" t="s">
        <v>19557</v>
      </c>
    </row>
    <row r="100" spans="1:9" ht="13.5">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0.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1">
      <c r="A111" s="126" t="str">
        <f t="shared" si="7"/>
        <v>DefinitionsC3</v>
      </c>
      <c r="B111" s="126" t="s">
        <v>607</v>
      </c>
      <c r="C111" s="126" t="s">
        <v>727</v>
      </c>
      <c r="D111" s="126" t="s">
        <v>728</v>
      </c>
      <c r="E111" s="240" t="s">
        <v>729</v>
      </c>
      <c r="F111" s="241" t="s">
        <v>730</v>
      </c>
      <c r="G111" s="126" t="s">
        <v>731</v>
      </c>
      <c r="H111" s="276" t="s">
        <v>732</v>
      </c>
      <c r="I111" s="126" t="s">
        <v>18494</v>
      </c>
    </row>
    <row r="112" spans="1:9" ht="54">
      <c r="A112" s="126" t="str">
        <f t="shared" si="7"/>
        <v>DefinitionsC4</v>
      </c>
      <c r="B112" s="126" t="s">
        <v>607</v>
      </c>
      <c r="C112" s="126" t="s">
        <v>733</v>
      </c>
      <c r="D112" s="126" t="s">
        <v>734</v>
      </c>
      <c r="E112" s="244" t="s">
        <v>735</v>
      </c>
      <c r="F112" s="241" t="s">
        <v>736</v>
      </c>
      <c r="G112" s="248" t="s">
        <v>737</v>
      </c>
      <c r="H112" s="276" t="s">
        <v>738</v>
      </c>
      <c r="I112" s="289" t="s">
        <v>18490</v>
      </c>
    </row>
    <row r="113" spans="1:9" ht="175.5">
      <c r="A113" s="126" t="str">
        <f t="shared" si="7"/>
        <v>DefinitionsC5</v>
      </c>
      <c r="B113" s="126" t="s">
        <v>607</v>
      </c>
      <c r="C113" s="126" t="s">
        <v>739</v>
      </c>
      <c r="D113" s="126" t="s">
        <v>740</v>
      </c>
      <c r="E113" s="240" t="s">
        <v>741</v>
      </c>
      <c r="F113" s="241" t="s">
        <v>742</v>
      </c>
      <c r="G113" s="126" t="s">
        <v>743</v>
      </c>
      <c r="H113" s="276" t="s">
        <v>744</v>
      </c>
      <c r="I113" s="126" t="s">
        <v>18495</v>
      </c>
    </row>
    <row r="114" spans="1:9" ht="108">
      <c r="A114" s="126" t="str">
        <f t="shared" si="7"/>
        <v>DefinitionsC6</v>
      </c>
      <c r="B114" s="126" t="s">
        <v>607</v>
      </c>
      <c r="C114" s="126" t="s">
        <v>745</v>
      </c>
      <c r="D114" s="126" t="s">
        <v>19314</v>
      </c>
      <c r="E114" s="240" t="s">
        <v>19344</v>
      </c>
      <c r="F114" s="241" t="s">
        <v>19899</v>
      </c>
      <c r="G114" s="126" t="s">
        <v>19345</v>
      </c>
      <c r="H114" s="276" t="s">
        <v>19346</v>
      </c>
      <c r="I114" s="126" t="s">
        <v>19347</v>
      </c>
    </row>
    <row r="115" spans="1:9" ht="148.5">
      <c r="A115" s="126" t="str">
        <f t="shared" si="7"/>
        <v>DefinitionsC7</v>
      </c>
      <c r="B115" s="126" t="s">
        <v>607</v>
      </c>
      <c r="C115" s="126" t="s">
        <v>751</v>
      </c>
      <c r="D115" s="126" t="s">
        <v>746</v>
      </c>
      <c r="E115" s="240" t="s">
        <v>747</v>
      </c>
      <c r="F115" s="241" t="s">
        <v>748</v>
      </c>
      <c r="G115" s="126" t="s">
        <v>749</v>
      </c>
      <c r="H115" s="276" t="s">
        <v>750</v>
      </c>
      <c r="I115" s="126" t="s">
        <v>18496</v>
      </c>
    </row>
    <row r="116" spans="1:9" ht="124.5">
      <c r="A116" s="126" t="str">
        <f t="shared" si="7"/>
        <v>DefinitionsC8</v>
      </c>
      <c r="B116" s="126" t="s">
        <v>607</v>
      </c>
      <c r="C116" s="126" t="s">
        <v>757</v>
      </c>
      <c r="D116" s="126" t="s">
        <v>752</v>
      </c>
      <c r="E116" s="240" t="s">
        <v>753</v>
      </c>
      <c r="F116" s="241" t="s">
        <v>754</v>
      </c>
      <c r="G116" s="126" t="s">
        <v>755</v>
      </c>
      <c r="H116" s="276" t="s">
        <v>756</v>
      </c>
      <c r="I116" s="126" t="s">
        <v>18499</v>
      </c>
    </row>
    <row r="117" spans="1:9" ht="108">
      <c r="A117" s="126" t="str">
        <f t="shared" si="7"/>
        <v>DefinitionsC9</v>
      </c>
      <c r="B117" s="126" t="s">
        <v>607</v>
      </c>
      <c r="C117" s="126" t="s">
        <v>763</v>
      </c>
      <c r="D117" s="347" t="s">
        <v>19317</v>
      </c>
      <c r="E117" s="244" t="s">
        <v>19356</v>
      </c>
      <c r="F117" s="375" t="s">
        <v>19357</v>
      </c>
      <c r="G117" s="376" t="s">
        <v>19358</v>
      </c>
      <c r="H117" s="276" t="s">
        <v>19359</v>
      </c>
      <c r="I117" s="126" t="s">
        <v>19360</v>
      </c>
    </row>
    <row r="118" spans="1:9" ht="94.5">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1.5">
      <c r="A119" s="126" t="str">
        <f t="shared" si="7"/>
        <v>DefinitionsC11</v>
      </c>
      <c r="B119" s="126" t="s">
        <v>607</v>
      </c>
      <c r="C119" s="126" t="s">
        <v>770</v>
      </c>
      <c r="D119" s="126" t="s">
        <v>758</v>
      </c>
      <c r="E119" s="240" t="s">
        <v>759</v>
      </c>
      <c r="F119" s="241" t="s">
        <v>760</v>
      </c>
      <c r="G119" s="126" t="s">
        <v>761</v>
      </c>
      <c r="H119" s="276" t="s">
        <v>762</v>
      </c>
      <c r="I119" s="126" t="s">
        <v>18498</v>
      </c>
    </row>
    <row r="120" spans="1:9" ht="54">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02.5">
      <c r="A122" s="126" t="str">
        <f t="shared" si="7"/>
        <v>DefinitionsC14</v>
      </c>
      <c r="B122" s="126" t="s">
        <v>607</v>
      </c>
      <c r="C122" s="126" t="s">
        <v>783</v>
      </c>
      <c r="D122" s="126" t="s">
        <v>765</v>
      </c>
      <c r="E122" s="240" t="s">
        <v>766</v>
      </c>
      <c r="F122" s="241" t="s">
        <v>767</v>
      </c>
      <c r="G122" s="126" t="s">
        <v>768</v>
      </c>
      <c r="H122" s="276" t="s">
        <v>769</v>
      </c>
      <c r="I122" s="126" t="s">
        <v>18500</v>
      </c>
    </row>
    <row r="123" spans="1:9" ht="41.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3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08">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2">
      <c r="A127" s="126" t="str">
        <f t="shared" si="7"/>
        <v>DefinitionsC19</v>
      </c>
      <c r="B127" s="126" t="s">
        <v>607</v>
      </c>
      <c r="C127" s="126" t="s">
        <v>803</v>
      </c>
      <c r="D127" s="246" t="s">
        <v>19980</v>
      </c>
      <c r="E127" s="247" t="s">
        <v>19982</v>
      </c>
      <c r="F127" s="254" t="s">
        <v>19981</v>
      </c>
      <c r="G127" s="256" t="s">
        <v>19983</v>
      </c>
      <c r="H127" s="280" t="s">
        <v>19984</v>
      </c>
      <c r="I127" s="246" t="s">
        <v>19985</v>
      </c>
    </row>
    <row r="128" spans="1:9" ht="67.5">
      <c r="A128" s="126" t="str">
        <f t="shared" si="7"/>
        <v>DefinitionsC20</v>
      </c>
      <c r="B128" s="126" t="s">
        <v>607</v>
      </c>
      <c r="C128" s="126" t="s">
        <v>809</v>
      </c>
      <c r="D128" s="126" t="s">
        <v>784</v>
      </c>
      <c r="E128" s="240" t="s">
        <v>785</v>
      </c>
      <c r="F128" s="241" t="s">
        <v>786</v>
      </c>
      <c r="G128" s="126" t="s">
        <v>787</v>
      </c>
      <c r="H128" s="276" t="s">
        <v>788</v>
      </c>
      <c r="I128" s="126" t="s">
        <v>18501</v>
      </c>
    </row>
    <row r="129" spans="1:9" ht="20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7.5">
      <c r="A130" s="126" t="str">
        <f t="shared" si="7"/>
        <v>DefinitionsC22</v>
      </c>
      <c r="B130" s="126" t="s">
        <v>607</v>
      </c>
      <c r="C130" s="126" t="s">
        <v>19310</v>
      </c>
      <c r="D130" s="126" t="s">
        <v>791</v>
      </c>
      <c r="E130" s="240" t="s">
        <v>792</v>
      </c>
      <c r="F130" s="241" t="s">
        <v>793</v>
      </c>
      <c r="G130" s="126" t="s">
        <v>794</v>
      </c>
      <c r="H130" s="276" t="s">
        <v>795</v>
      </c>
      <c r="I130" s="126" t="s">
        <v>18502</v>
      </c>
    </row>
    <row r="131" spans="1:9" ht="94.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56.5">
      <c r="A132" s="126" t="str">
        <f t="shared" si="7"/>
        <v>DefinitionsC24</v>
      </c>
      <c r="B132" s="126" t="s">
        <v>607</v>
      </c>
      <c r="C132" s="126" t="s">
        <v>19312</v>
      </c>
      <c r="D132" s="126" t="s">
        <v>798</v>
      </c>
      <c r="E132" s="240" t="s">
        <v>799</v>
      </c>
      <c r="F132" s="241" t="s">
        <v>800</v>
      </c>
      <c r="G132" s="126" t="s">
        <v>801</v>
      </c>
      <c r="H132" s="276" t="s">
        <v>802</v>
      </c>
      <c r="I132" s="126" t="s">
        <v>18504</v>
      </c>
    </row>
    <row r="133" spans="1:9" ht="229.5">
      <c r="A133" s="126" t="str">
        <f t="shared" si="7"/>
        <v>DefinitionsC25</v>
      </c>
      <c r="B133" s="126" t="s">
        <v>607</v>
      </c>
      <c r="C133" s="126" t="s">
        <v>19313</v>
      </c>
      <c r="D133" s="126" t="s">
        <v>804</v>
      </c>
      <c r="E133" s="240" t="s">
        <v>805</v>
      </c>
      <c r="F133" s="241" t="s">
        <v>806</v>
      </c>
      <c r="G133" s="248" t="s">
        <v>807</v>
      </c>
      <c r="H133" s="276" t="s">
        <v>808</v>
      </c>
      <c r="I133" s="126" t="s">
        <v>18505</v>
      </c>
    </row>
    <row r="134" spans="1:9" ht="121.5">
      <c r="A134" s="126" t="str">
        <f t="shared" si="7"/>
        <v>DefinitionsC26</v>
      </c>
      <c r="B134" s="126" t="s">
        <v>607</v>
      </c>
      <c r="C134" s="126" t="s">
        <v>19373</v>
      </c>
      <c r="D134" s="246" t="s">
        <v>810</v>
      </c>
      <c r="E134" s="247" t="s">
        <v>811</v>
      </c>
      <c r="F134" s="254" t="s">
        <v>812</v>
      </c>
      <c r="G134" s="255" t="s">
        <v>813</v>
      </c>
      <c r="H134" s="276" t="s">
        <v>814</v>
      </c>
      <c r="I134" s="126" t="s">
        <v>18506</v>
      </c>
    </row>
    <row r="135" spans="1:9" ht="81">
      <c r="A135" s="126" t="str">
        <f t="shared" si="7"/>
        <v>DefinitionsC27</v>
      </c>
      <c r="B135" s="126" t="s">
        <v>607</v>
      </c>
      <c r="C135" s="126" t="s">
        <v>19870</v>
      </c>
      <c r="D135" s="126" t="s">
        <v>816</v>
      </c>
      <c r="E135" s="240" t="s">
        <v>817</v>
      </c>
      <c r="F135" s="241" t="s">
        <v>818</v>
      </c>
      <c r="G135" s="126" t="s">
        <v>819</v>
      </c>
      <c r="H135" s="276" t="s">
        <v>820</v>
      </c>
      <c r="I135" s="126" t="s">
        <v>18507</v>
      </c>
    </row>
    <row r="136" spans="1:9" ht="27">
      <c r="A136" s="126" t="str">
        <f t="shared" si="7"/>
        <v>DeclarationD2</v>
      </c>
      <c r="B136" s="126" t="s">
        <v>821</v>
      </c>
      <c r="C136" s="126" t="s">
        <v>822</v>
      </c>
      <c r="D136" s="246" t="s">
        <v>823</v>
      </c>
      <c r="E136" s="246" t="s">
        <v>824</v>
      </c>
      <c r="F136" s="253" t="s">
        <v>825</v>
      </c>
      <c r="G136" s="258" t="s">
        <v>826</v>
      </c>
      <c r="H136" s="276" t="s">
        <v>827</v>
      </c>
      <c r="I136" s="188" t="s">
        <v>18509</v>
      </c>
    </row>
    <row r="137" spans="1:9" ht="27">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0.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5">
      <c r="A143" s="126" t="str">
        <f t="shared" si="7"/>
        <v>DeclarationB8</v>
      </c>
      <c r="B143" s="126" t="s">
        <v>821</v>
      </c>
      <c r="C143" s="126" t="s">
        <v>643</v>
      </c>
      <c r="D143" s="126" t="s">
        <v>859</v>
      </c>
      <c r="E143" s="240" t="s">
        <v>860</v>
      </c>
      <c r="F143" s="241" t="s">
        <v>861</v>
      </c>
      <c r="G143" s="126" t="s">
        <v>862</v>
      </c>
      <c r="H143" s="276" t="s">
        <v>863</v>
      </c>
      <c r="I143" s="126" t="s">
        <v>18515</v>
      </c>
    </row>
    <row r="144" spans="1:9" ht="15.5">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
      <c r="A148" s="126" t="str">
        <f t="shared" si="7"/>
        <v>DeclarationB10B</v>
      </c>
      <c r="B148" s="126" t="s">
        <v>821</v>
      </c>
      <c r="C148" s="126" t="s">
        <v>882</v>
      </c>
      <c r="D148" s="126" t="s">
        <v>883</v>
      </c>
      <c r="E148" s="240" t="s">
        <v>884</v>
      </c>
      <c r="F148" s="241" t="s">
        <v>885</v>
      </c>
      <c r="G148" s="126" t="s">
        <v>886</v>
      </c>
      <c r="H148" s="276" t="s">
        <v>887</v>
      </c>
      <c r="I148" s="126" t="s">
        <v>18519</v>
      </c>
    </row>
    <row r="149" spans="1:9" ht="27">
      <c r="A149" s="126" t="str">
        <f t="shared" si="7"/>
        <v>DeclarationD11</v>
      </c>
      <c r="B149" s="126" t="s">
        <v>821</v>
      </c>
      <c r="C149" s="126" t="s">
        <v>888</v>
      </c>
      <c r="D149" s="126" t="s">
        <v>889</v>
      </c>
      <c r="E149" s="240" t="s">
        <v>890</v>
      </c>
      <c r="F149" s="241" t="s">
        <v>891</v>
      </c>
      <c r="G149" s="126" t="s">
        <v>892</v>
      </c>
      <c r="H149" s="276" t="s">
        <v>893</v>
      </c>
      <c r="I149" s="126" t="s">
        <v>18520</v>
      </c>
    </row>
    <row r="150" spans="1:9" ht="40.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
      <c r="A163" s="126" t="str">
        <f t="shared" si="10"/>
        <v>DeclarationB28</v>
      </c>
      <c r="B163" s="126" t="s">
        <v>821</v>
      </c>
      <c r="C163" s="126" t="s">
        <v>18610</v>
      </c>
      <c r="D163" s="126" t="s">
        <v>949</v>
      </c>
      <c r="E163" s="240" t="s">
        <v>950</v>
      </c>
      <c r="F163" s="241" t="s">
        <v>951</v>
      </c>
      <c r="G163" s="126" t="s">
        <v>952</v>
      </c>
      <c r="H163" s="276" t="s">
        <v>953</v>
      </c>
      <c r="I163" s="126" t="s">
        <v>18532</v>
      </c>
    </row>
    <row r="164" spans="1:9" ht="51">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7.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
      <c r="A168" s="126" t="str">
        <f t="shared" si="10"/>
        <v>DeclarationB77</v>
      </c>
      <c r="B168" s="126" t="s">
        <v>821</v>
      </c>
      <c r="C168" s="126" t="s">
        <v>18619</v>
      </c>
      <c r="D168" s="126" t="s">
        <v>954</v>
      </c>
      <c r="E168" s="240" t="s">
        <v>955</v>
      </c>
      <c r="F168" s="271" t="s">
        <v>956</v>
      </c>
      <c r="G168" s="126" t="s">
        <v>957</v>
      </c>
      <c r="H168" s="276" t="s">
        <v>958</v>
      </c>
      <c r="I168" s="126" t="s">
        <v>18593</v>
      </c>
    </row>
    <row r="169" spans="1:9" ht="40.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4">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
      <c r="A172" s="126" t="str">
        <f t="shared" si="10"/>
        <v>DeclarationB115</v>
      </c>
      <c r="B172" s="126" t="s">
        <v>821</v>
      </c>
      <c r="C172" s="126" t="s">
        <v>18623</v>
      </c>
      <c r="D172" s="126" t="s">
        <v>969</v>
      </c>
      <c r="E172" s="240" t="s">
        <v>12187</v>
      </c>
      <c r="F172" s="271" t="s">
        <v>970</v>
      </c>
      <c r="G172" s="126" t="s">
        <v>971</v>
      </c>
      <c r="H172" s="276" t="s">
        <v>972</v>
      </c>
      <c r="I172" s="126" t="s">
        <v>18536</v>
      </c>
    </row>
    <row r="173" spans="1:9" ht="54">
      <c r="A173" s="126" t="str">
        <f t="shared" si="10"/>
        <v>DeclarationB117</v>
      </c>
      <c r="B173" s="126" t="s">
        <v>821</v>
      </c>
      <c r="C173" s="126" t="s">
        <v>18624</v>
      </c>
      <c r="D173" s="126" t="s">
        <v>973</v>
      </c>
      <c r="E173" s="240" t="s">
        <v>12188</v>
      </c>
      <c r="F173" s="241" t="s">
        <v>974</v>
      </c>
      <c r="G173" s="126" t="s">
        <v>975</v>
      </c>
      <c r="H173" s="276" t="s">
        <v>976</v>
      </c>
      <c r="I173" s="126" t="s">
        <v>18537</v>
      </c>
    </row>
    <row r="174" spans="1:9" ht="40.5">
      <c r="A174" s="126" t="str">
        <f t="shared" si="10"/>
        <v>Declaration</v>
      </c>
      <c r="B174" s="126" t="s">
        <v>821</v>
      </c>
      <c r="D174" s="126" t="s">
        <v>977</v>
      </c>
      <c r="E174" s="240" t="s">
        <v>978</v>
      </c>
      <c r="F174" s="260" t="s">
        <v>979</v>
      </c>
      <c r="G174" s="126" t="s">
        <v>980</v>
      </c>
      <c r="H174" s="276" t="s">
        <v>981</v>
      </c>
      <c r="I174" s="126"/>
    </row>
    <row r="175" spans="1:9" ht="54">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
      <c r="A176" s="126" t="str">
        <f t="shared" si="10"/>
        <v>DeclarationB131</v>
      </c>
      <c r="B176" s="126" t="s">
        <v>821</v>
      </c>
      <c r="C176" s="126" t="s">
        <v>18626</v>
      </c>
      <c r="D176" s="126" t="s">
        <v>982</v>
      </c>
      <c r="E176" s="240" t="s">
        <v>12189</v>
      </c>
      <c r="F176" s="241" t="s">
        <v>983</v>
      </c>
      <c r="G176" s="126" t="s">
        <v>984</v>
      </c>
      <c r="H176" s="282" t="s">
        <v>985</v>
      </c>
      <c r="I176" s="126" t="s">
        <v>18533</v>
      </c>
    </row>
    <row r="177" spans="1:9" ht="40.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0.5">
      <c r="A178" s="126" t="str">
        <f t="shared" si="10"/>
        <v>DeclarationB135</v>
      </c>
      <c r="B178" s="126" t="s">
        <v>821</v>
      </c>
      <c r="C178" s="126" t="s">
        <v>18628</v>
      </c>
      <c r="D178" s="126" t="s">
        <v>986</v>
      </c>
      <c r="E178" s="240" t="s">
        <v>12190</v>
      </c>
      <c r="F178" s="241" t="s">
        <v>987</v>
      </c>
      <c r="G178" s="126" t="s">
        <v>988</v>
      </c>
      <c r="H178" s="276" t="s">
        <v>989</v>
      </c>
      <c r="I178" s="126" t="s">
        <v>18535</v>
      </c>
    </row>
    <row r="179" spans="1:9" ht="2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
      <c r="A186" s="126" t="str">
        <f t="shared" si="10"/>
        <v>Smelter Look-up</v>
      </c>
      <c r="B186" s="126" t="s">
        <v>1019</v>
      </c>
      <c r="D186" s="126" t="s">
        <v>1035</v>
      </c>
      <c r="E186" s="382"/>
      <c r="F186" s="241" t="s">
        <v>1036</v>
      </c>
      <c r="G186" s="126" t="s">
        <v>1037</v>
      </c>
      <c r="H186" s="276" t="s">
        <v>1038</v>
      </c>
      <c r="I186" s="188" t="s">
        <v>18551</v>
      </c>
    </row>
    <row r="187" spans="1:9" ht="27">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
      <c r="A188" s="126" t="str">
        <f t="shared" si="10"/>
        <v>Smelter Look-upD4</v>
      </c>
      <c r="B188" s="126" t="s">
        <v>1019</v>
      </c>
      <c r="C188" s="126" t="s">
        <v>1044</v>
      </c>
      <c r="D188" s="126" t="s">
        <v>1045</v>
      </c>
      <c r="E188" s="261"/>
      <c r="F188" s="241" t="s">
        <v>1046</v>
      </c>
      <c r="G188" s="126" t="s">
        <v>1047</v>
      </c>
      <c r="H188" s="276" t="s">
        <v>1048</v>
      </c>
      <c r="I188" s="188" t="s">
        <v>18553</v>
      </c>
    </row>
    <row r="189" spans="1:9" ht="27">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
      <c r="A209" s="126" t="str">
        <f t="shared" si="10"/>
        <v>Smelter ListJ2</v>
      </c>
      <c r="B209" s="126" t="s">
        <v>1078</v>
      </c>
      <c r="C209" s="126" t="s">
        <v>1131</v>
      </c>
      <c r="D209" s="126" t="s">
        <v>1132</v>
      </c>
      <c r="E209" s="240" t="s">
        <v>1133</v>
      </c>
      <c r="F209" s="241" t="s">
        <v>1134</v>
      </c>
      <c r="G209" s="126" t="s">
        <v>1135</v>
      </c>
      <c r="H209" s="276" t="s">
        <v>1136</v>
      </c>
      <c r="I209" s="126" t="s">
        <v>18567</v>
      </c>
    </row>
    <row r="210" spans="1:9" ht="26">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0.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
      <c r="A228" s="126" t="str">
        <f t="shared" si="11"/>
        <v>CheckerJ4</v>
      </c>
      <c r="B228" s="126" t="s">
        <v>1154</v>
      </c>
      <c r="C228" s="126" t="s">
        <v>1093</v>
      </c>
      <c r="D228" s="126" t="s">
        <v>1202</v>
      </c>
      <c r="E228" s="240" t="s">
        <v>1203</v>
      </c>
      <c r="F228" s="241" t="s">
        <v>1204</v>
      </c>
      <c r="G228" s="126" t="s">
        <v>1205</v>
      </c>
      <c r="H228" s="276" t="s">
        <v>1206</v>
      </c>
      <c r="I228" s="126" t="s">
        <v>18579</v>
      </c>
    </row>
    <row r="229" spans="1:9" ht="27">
      <c r="A229" s="126" t="str">
        <f t="shared" si="11"/>
        <v>CheckerJ5</v>
      </c>
      <c r="B229" s="126" t="s">
        <v>1154</v>
      </c>
      <c r="C229" s="126" t="s">
        <v>1207</v>
      </c>
      <c r="D229" s="126" t="s">
        <v>1208</v>
      </c>
      <c r="E229" s="240" t="s">
        <v>1209</v>
      </c>
      <c r="F229" s="241" t="s">
        <v>1210</v>
      </c>
      <c r="G229" s="126" t="s">
        <v>1211</v>
      </c>
      <c r="H229" s="276" t="s">
        <v>1212</v>
      </c>
      <c r="I229" s="126" t="s">
        <v>18580</v>
      </c>
    </row>
    <row r="230" spans="1:9" ht="27">
      <c r="A230" s="126" t="str">
        <f t="shared" si="11"/>
        <v>CheckerJ6</v>
      </c>
      <c r="B230" s="126" t="s">
        <v>1154</v>
      </c>
      <c r="C230" s="126" t="s">
        <v>1213</v>
      </c>
      <c r="D230" s="126" t="s">
        <v>1214</v>
      </c>
      <c r="E230" s="240" t="s">
        <v>1215</v>
      </c>
      <c r="F230" s="241" t="s">
        <v>1216</v>
      </c>
      <c r="G230" s="126" t="s">
        <v>1217</v>
      </c>
      <c r="H230" s="276" t="s">
        <v>1218</v>
      </c>
      <c r="I230" s="126" t="s">
        <v>18581</v>
      </c>
    </row>
    <row r="231" spans="1:9" ht="27">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
      <c r="A233" s="126" t="str">
        <f t="shared" si="11"/>
        <v>CheckerJ9</v>
      </c>
      <c r="B233" s="126" t="s">
        <v>1154</v>
      </c>
      <c r="C233" s="126" t="s">
        <v>1225</v>
      </c>
      <c r="D233" s="126" t="s">
        <v>18918</v>
      </c>
      <c r="E233" s="240" t="s">
        <v>19594</v>
      </c>
      <c r="F233" s="241" t="s">
        <v>19660</v>
      </c>
      <c r="G233" s="126" t="s">
        <v>1220</v>
      </c>
      <c r="H233" s="276" t="s">
        <v>1221</v>
      </c>
      <c r="I233" s="126" t="s">
        <v>18582</v>
      </c>
    </row>
    <row r="234" spans="1:9" ht="28">
      <c r="A234" s="126" t="str">
        <f t="shared" si="11"/>
        <v>CheckerJ10</v>
      </c>
      <c r="B234" s="126" t="s">
        <v>1154</v>
      </c>
      <c r="C234" s="126" t="s">
        <v>1228</v>
      </c>
      <c r="D234" s="126" t="s">
        <v>19034</v>
      </c>
      <c r="E234" s="240" t="s">
        <v>19595</v>
      </c>
      <c r="F234" s="241" t="s">
        <v>19661</v>
      </c>
      <c r="G234" s="126" t="s">
        <v>1223</v>
      </c>
      <c r="H234" s="276" t="s">
        <v>1224</v>
      </c>
      <c r="I234" s="126" t="s">
        <v>18583</v>
      </c>
    </row>
    <row r="235" spans="1:9" ht="27">
      <c r="A235" s="126" t="str">
        <f t="shared" si="11"/>
        <v>CheckerJ11</v>
      </c>
      <c r="B235" s="126" t="s">
        <v>1154</v>
      </c>
      <c r="C235" s="126" t="s">
        <v>1231</v>
      </c>
      <c r="D235" s="126" t="s">
        <v>18919</v>
      </c>
      <c r="E235" s="240" t="s">
        <v>19596</v>
      </c>
      <c r="F235" s="241" t="s">
        <v>19662</v>
      </c>
      <c r="G235" s="126" t="s">
        <v>1226</v>
      </c>
      <c r="H235" s="276" t="s">
        <v>1227</v>
      </c>
      <c r="I235" s="126" t="s">
        <v>18584</v>
      </c>
    </row>
    <row r="236" spans="1:9" ht="40.5">
      <c r="A236" s="126" t="str">
        <f t="shared" si="11"/>
        <v>CheckerJ12</v>
      </c>
      <c r="B236" s="126" t="s">
        <v>1154</v>
      </c>
      <c r="C236" s="126" t="s">
        <v>1234</v>
      </c>
      <c r="D236" s="126" t="s">
        <v>18920</v>
      </c>
      <c r="E236" s="240" t="s">
        <v>19597</v>
      </c>
      <c r="F236" s="241" t="s">
        <v>19663</v>
      </c>
      <c r="G236" s="251" t="s">
        <v>1229</v>
      </c>
      <c r="H236" s="276" t="s">
        <v>1230</v>
      </c>
      <c r="I236" s="126" t="s">
        <v>18585</v>
      </c>
    </row>
    <row r="237" spans="1:9" ht="40.5">
      <c r="A237" s="126" t="str">
        <f t="shared" si="11"/>
        <v>CheckerJ13</v>
      </c>
      <c r="B237" s="126" t="s">
        <v>1154</v>
      </c>
      <c r="C237" s="126" t="s">
        <v>1235</v>
      </c>
      <c r="D237" s="126" t="s">
        <v>18921</v>
      </c>
      <c r="E237" s="240" t="s">
        <v>19599</v>
      </c>
      <c r="F237" s="241" t="s">
        <v>19664</v>
      </c>
      <c r="G237" s="251" t="s">
        <v>1232</v>
      </c>
      <c r="H237" s="276" t="s">
        <v>1233</v>
      </c>
      <c r="I237" s="126" t="s">
        <v>18586</v>
      </c>
    </row>
    <row r="238" spans="1:9" ht="27">
      <c r="A238" s="126" t="str">
        <f t="shared" si="11"/>
        <v>CheckerJ15</v>
      </c>
      <c r="B238" s="126" t="s">
        <v>1154</v>
      </c>
      <c r="C238" s="126" t="s">
        <v>1238</v>
      </c>
      <c r="D238" s="126" t="s">
        <v>18922</v>
      </c>
      <c r="E238" s="240" t="s">
        <v>19598</v>
      </c>
      <c r="F238" s="241" t="s">
        <v>19665</v>
      </c>
      <c r="G238" s="126" t="s">
        <v>1236</v>
      </c>
      <c r="H238" s="276" t="s">
        <v>1237</v>
      </c>
      <c r="I238" s="126" t="s">
        <v>18587</v>
      </c>
    </row>
    <row r="239" spans="1:9" ht="40.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0.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0.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0.5">
      <c r="A242" s="126" t="str">
        <f t="shared" si="11"/>
        <v>CheckerJ20</v>
      </c>
      <c r="B242" s="126" t="s">
        <v>1154</v>
      </c>
      <c r="C242" s="126" t="s">
        <v>1241</v>
      </c>
      <c r="D242" s="246" t="s">
        <v>18929</v>
      </c>
      <c r="E242" s="247" t="s">
        <v>19603</v>
      </c>
      <c r="F242" s="253" t="s">
        <v>19919</v>
      </c>
      <c r="G242" s="96" t="s">
        <v>19686</v>
      </c>
      <c r="H242" s="276" t="s">
        <v>19740</v>
      </c>
      <c r="I242" s="126" t="s">
        <v>19794</v>
      </c>
    </row>
    <row r="243" spans="1:9" ht="40.5">
      <c r="A243" s="126" t="str">
        <f t="shared" si="11"/>
        <v>CheckerJ21</v>
      </c>
      <c r="B243" s="126" t="s">
        <v>1154</v>
      </c>
      <c r="C243" s="126" t="s">
        <v>1242</v>
      </c>
      <c r="D243" s="246" t="s">
        <v>18930</v>
      </c>
      <c r="E243" s="247" t="s">
        <v>19604</v>
      </c>
      <c r="F243" s="253" t="s">
        <v>19920</v>
      </c>
      <c r="G243" s="96" t="s">
        <v>19687</v>
      </c>
      <c r="H243" s="276" t="s">
        <v>19741</v>
      </c>
      <c r="I243" s="126" t="s">
        <v>19795</v>
      </c>
    </row>
    <row r="244" spans="1:9" ht="40.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4">
      <c r="A249" s="126" t="str">
        <f t="shared" si="11"/>
        <v>CheckerJ28</v>
      </c>
      <c r="B249" s="126" t="s">
        <v>1154</v>
      </c>
      <c r="C249" s="126" t="s">
        <v>1246</v>
      </c>
      <c r="D249" s="246" t="s">
        <v>18932</v>
      </c>
      <c r="E249" s="247" t="s">
        <v>19606</v>
      </c>
      <c r="F249" s="253" t="s">
        <v>19922</v>
      </c>
      <c r="G249" s="258" t="s">
        <v>19689</v>
      </c>
      <c r="H249" s="276" t="s">
        <v>19743</v>
      </c>
      <c r="I249" s="126" t="s">
        <v>19797</v>
      </c>
    </row>
    <row r="250" spans="1:9" ht="54">
      <c r="A250" s="126" t="str">
        <f t="shared" si="11"/>
        <v>CheckerJ29</v>
      </c>
      <c r="B250" s="126" t="s">
        <v>1154</v>
      </c>
      <c r="C250" s="126" t="s">
        <v>1247</v>
      </c>
      <c r="D250" s="246" t="s">
        <v>18933</v>
      </c>
      <c r="E250" s="247" t="s">
        <v>19607</v>
      </c>
      <c r="F250" s="253" t="s">
        <v>19923</v>
      </c>
      <c r="G250" s="258" t="s">
        <v>19690</v>
      </c>
      <c r="H250" s="276" t="s">
        <v>19744</v>
      </c>
      <c r="I250" s="126" t="s">
        <v>19798</v>
      </c>
    </row>
    <row r="251" spans="1:9" ht="54">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4">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4">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4">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4">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4">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4">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4">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4">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4">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4.5">
      <c r="A265" s="126" t="str">
        <f t="shared" si="11"/>
        <v>CheckerJ45</v>
      </c>
      <c r="B265" s="126" t="s">
        <v>1154</v>
      </c>
      <c r="C265" s="126" t="s">
        <v>18953</v>
      </c>
      <c r="D265" s="246"/>
      <c r="E265" s="247"/>
      <c r="F265" s="253"/>
      <c r="G265" s="251"/>
      <c r="H265" s="276"/>
      <c r="I265" s="126"/>
    </row>
    <row r="266" spans="1:9" ht="14.5">
      <c r="A266" s="126" t="str">
        <f t="shared" si="11"/>
        <v>CheckerJ46</v>
      </c>
      <c r="B266" s="126" t="s">
        <v>1154</v>
      </c>
      <c r="C266" s="126" t="s">
        <v>18954</v>
      </c>
      <c r="D266" s="246"/>
      <c r="E266" s="247"/>
      <c r="F266" s="253"/>
      <c r="G266" s="251"/>
      <c r="H266" s="276"/>
      <c r="I266" s="126"/>
    </row>
    <row r="267" spans="1:9" ht="14.5">
      <c r="A267" s="126" t="str">
        <f t="shared" si="11"/>
        <v>CheckerJ47</v>
      </c>
      <c r="B267" s="126" t="s">
        <v>1154</v>
      </c>
      <c r="C267" s="126" t="s">
        <v>18955</v>
      </c>
      <c r="D267" s="246"/>
      <c r="E267" s="247"/>
      <c r="F267" s="253"/>
      <c r="G267" s="251"/>
      <c r="H267" s="276"/>
      <c r="I267" s="126"/>
    </row>
    <row r="268" spans="1:9" ht="14.5">
      <c r="A268" s="126" t="str">
        <f t="shared" si="11"/>
        <v>CheckerJ48</v>
      </c>
      <c r="B268" s="126" t="s">
        <v>1154</v>
      </c>
      <c r="C268" s="126" t="s">
        <v>18956</v>
      </c>
      <c r="D268" s="246"/>
      <c r="E268" s="247"/>
      <c r="F268" s="253"/>
      <c r="G268" s="251"/>
      <c r="H268" s="276"/>
      <c r="I268" s="126"/>
    </row>
    <row r="269" spans="1:9" ht="54">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4">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4">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4">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4">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4">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4.5">
      <c r="A275" s="126" t="str">
        <f t="shared" si="11"/>
        <v>CheckerJ56</v>
      </c>
      <c r="B275" s="126" t="s">
        <v>1154</v>
      </c>
      <c r="C275" s="126" t="s">
        <v>18963</v>
      </c>
      <c r="D275" s="246"/>
      <c r="E275" s="247"/>
      <c r="F275" s="253"/>
      <c r="G275" s="251"/>
      <c r="H275" s="276"/>
      <c r="I275" s="126"/>
    </row>
    <row r="276" spans="1:9" ht="14.5">
      <c r="A276" s="126" t="str">
        <f t="shared" si="11"/>
        <v>CheckerJ57</v>
      </c>
      <c r="B276" s="126" t="s">
        <v>1154</v>
      </c>
      <c r="C276" s="126" t="s">
        <v>18964</v>
      </c>
      <c r="D276" s="246"/>
      <c r="E276" s="247"/>
      <c r="F276" s="253"/>
      <c r="G276" s="251"/>
      <c r="H276" s="276"/>
      <c r="I276" s="126"/>
    </row>
    <row r="277" spans="1:9" ht="14.5">
      <c r="A277" s="126" t="str">
        <f t="shared" si="11"/>
        <v>CheckerJ58</v>
      </c>
      <c r="B277" s="126" t="s">
        <v>1154</v>
      </c>
      <c r="C277" s="126" t="s">
        <v>18965</v>
      </c>
      <c r="D277" s="246"/>
      <c r="E277" s="247"/>
      <c r="F277" s="253"/>
      <c r="G277" s="251"/>
      <c r="H277" s="276"/>
      <c r="I277" s="126"/>
    </row>
    <row r="278" spans="1:9" ht="14.5">
      <c r="A278" s="126" t="str">
        <f t="shared" si="11"/>
        <v>CheckerJ59</v>
      </c>
      <c r="B278" s="126" t="s">
        <v>1154</v>
      </c>
      <c r="C278" s="126" t="s">
        <v>18966</v>
      </c>
      <c r="D278" s="246"/>
      <c r="E278" s="247"/>
      <c r="F278" s="253"/>
      <c r="G278" s="251"/>
      <c r="H278" s="276"/>
      <c r="I278" s="126"/>
    </row>
    <row r="279" spans="1:9" ht="40.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0.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0.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0.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0.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0.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4.5">
      <c r="A285" s="126" t="str">
        <f t="shared" si="12"/>
        <v>CheckerJ67</v>
      </c>
      <c r="B285" s="126" t="s">
        <v>1154</v>
      </c>
      <c r="C285" s="126" t="s">
        <v>18973</v>
      </c>
      <c r="G285" s="311"/>
      <c r="H285" s="276"/>
      <c r="I285" s="126"/>
    </row>
    <row r="286" spans="1:9" ht="14.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4">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 customHeight="1">
      <c r="A295" s="126" t="str">
        <f t="shared" si="12"/>
        <v>CheckerJ78</v>
      </c>
      <c r="B295" s="126" t="s">
        <v>1154</v>
      </c>
      <c r="C295" s="126" t="s">
        <v>18981</v>
      </c>
      <c r="G295"/>
      <c r="H295" s="276"/>
    </row>
    <row r="296" spans="1:9" ht="52" customHeight="1">
      <c r="A296" s="126" t="str">
        <f t="shared" si="12"/>
        <v>CheckerJ79</v>
      </c>
      <c r="B296" s="126" t="s">
        <v>1154</v>
      </c>
      <c r="C296" s="126" t="s">
        <v>18982</v>
      </c>
      <c r="G296"/>
      <c r="H296" s="276"/>
    </row>
    <row r="297" spans="1:9" ht="52"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0.5">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0.5">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0.5">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0.5">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0.5">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0.5">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1">
      <c r="A311" s="126" t="str">
        <f t="shared" si="12"/>
        <v>CheckerJ96</v>
      </c>
      <c r="B311" s="126" t="s">
        <v>1154</v>
      </c>
      <c r="C311" s="126" t="s">
        <v>18999</v>
      </c>
      <c r="D311" s="126" t="s">
        <v>19001</v>
      </c>
      <c r="E311" s="244" t="s">
        <v>19644</v>
      </c>
      <c r="F311" s="266" t="s">
        <v>1248</v>
      </c>
      <c r="G311" s="248" t="s">
        <v>1249</v>
      </c>
      <c r="H311" s="276" t="s">
        <v>1250</v>
      </c>
      <c r="I311" s="126" t="s">
        <v>18588</v>
      </c>
    </row>
    <row r="312" spans="1:9" ht="67.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7.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7.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7.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7.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7.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4.5">
      <c r="A318" s="126" t="str">
        <f t="shared" si="12"/>
        <v>CheckerJ104</v>
      </c>
      <c r="B318" s="126" t="s">
        <v>1154</v>
      </c>
      <c r="C318" s="126" t="s">
        <v>19014</v>
      </c>
      <c r="D318" s="246"/>
      <c r="E318" s="247"/>
      <c r="F318" s="253"/>
      <c r="G318" s="310"/>
      <c r="H318" s="276"/>
      <c r="I318" s="126"/>
    </row>
    <row r="319" spans="1:9" ht="14.5">
      <c r="A319" s="126" t="str">
        <f t="shared" si="12"/>
        <v>CheckerJ105</v>
      </c>
      <c r="B319" s="126" t="s">
        <v>1154</v>
      </c>
      <c r="C319" s="126" t="s">
        <v>19015</v>
      </c>
      <c r="D319" s="246"/>
      <c r="E319" s="247"/>
      <c r="F319" s="253"/>
      <c r="G319" s="310"/>
      <c r="H319" s="276"/>
      <c r="I319" s="126"/>
    </row>
    <row r="320" spans="1:9" ht="14.5">
      <c r="A320" s="126" t="str">
        <f t="shared" si="12"/>
        <v>CheckerJ106</v>
      </c>
      <c r="B320" s="126" t="s">
        <v>1154</v>
      </c>
      <c r="C320" s="126" t="s">
        <v>19016</v>
      </c>
      <c r="D320" s="246"/>
      <c r="E320" s="247"/>
      <c r="F320" s="253"/>
      <c r="G320" s="310"/>
      <c r="H320" s="276"/>
      <c r="I320" s="126"/>
    </row>
    <row r="321" spans="1:9" ht="14.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0.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0.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4">
      <c r="A326" s="126" t="str">
        <f t="shared" si="12"/>
        <v>CheckerJ112</v>
      </c>
      <c r="B326" s="126" t="s">
        <v>1154</v>
      </c>
      <c r="C326" s="126" t="s">
        <v>19024</v>
      </c>
      <c r="D326" s="126" t="s">
        <v>19025</v>
      </c>
      <c r="E326" s="267" t="s">
        <v>19655</v>
      </c>
      <c r="F326" s="241" t="s">
        <v>1251</v>
      </c>
      <c r="G326" s="126" t="s">
        <v>1252</v>
      </c>
      <c r="H326" s="276" t="s">
        <v>1253</v>
      </c>
      <c r="I326" s="126" t="s">
        <v>18589</v>
      </c>
    </row>
    <row r="327" spans="1:9" ht="40.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0.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0.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0.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0.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0.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0.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 customHeight="1">
      <c r="A336" s="126" t="str">
        <f t="shared" si="12"/>
        <v>Checker</v>
      </c>
      <c r="B336" s="126" t="s">
        <v>1154</v>
      </c>
      <c r="D336" s="126" t="s">
        <v>1259</v>
      </c>
      <c r="E336" s="244" t="s">
        <v>1260</v>
      </c>
      <c r="F336" s="241" t="s">
        <v>1261</v>
      </c>
      <c r="G336" s="248" t="s">
        <v>1262</v>
      </c>
      <c r="H336" s="276" t="s">
        <v>1263</v>
      </c>
      <c r="I336" s="126" t="s">
        <v>18592</v>
      </c>
    </row>
    <row r="337" spans="1:9" ht="2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7">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5">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5">
      <c r="A346" s="347" t="str">
        <f t="shared" si="13"/>
        <v>Mine ListC4</v>
      </c>
      <c r="B346" s="347" t="s">
        <v>19069</v>
      </c>
      <c r="C346" s="347" t="s">
        <v>733</v>
      </c>
      <c r="D346" s="349" t="s">
        <v>19076</v>
      </c>
      <c r="E346" s="348" t="s">
        <v>19077</v>
      </c>
      <c r="F346" s="347" t="s">
        <v>19078</v>
      </c>
      <c r="G346" s="347" t="s">
        <v>19079</v>
      </c>
      <c r="H346" s="347" t="s">
        <v>19080</v>
      </c>
    </row>
    <row r="347" spans="1:9" s="350" customFormat="1" ht="13.5">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5">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5">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5">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62">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5">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5">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1">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7.5">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
      <c r="A366" s="126" t="s">
        <v>1003</v>
      </c>
      <c r="D366" s="126" t="s">
        <v>1297</v>
      </c>
      <c r="E366" s="240" t="s">
        <v>1298</v>
      </c>
      <c r="F366" s="241" t="s">
        <v>1299</v>
      </c>
      <c r="G366" s="127" t="s">
        <v>1300</v>
      </c>
      <c r="H366" s="276" t="s">
        <v>1301</v>
      </c>
    </row>
    <row r="367" spans="1:9" ht="54">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5C5E8144-5CB9-4C57-B7A2-F8E0CC0F6BCA}"/>
    </customSheetView>
    <customSheetView guid="{C59130F4-2E03-5E48-94CE-6E4A0484DB9E}" showAutoFilter="1">
      <selection activeCell="E4" sqref="E4"/>
      <pageMargins left="0" right="0" top="0" bottom="0" header="0" footer="0"/>
      <pageSetup paperSize="9" orientation="portrait"/>
      <headerFooter alignWithMargins="0"/>
      <autoFilter ref="B1:N1" xr:uid="{CE0A2C39-1A76-4D88-8781-9487BD255B95}"/>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7" customWidth="1"/>
    <col min="2" max="2" width="57" style="57" customWidth="1"/>
    <col min="3" max="16384" width="8.69140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4375" defaultRowHeight="13.5"/>
  <cols>
    <col min="2" max="2" width="27.3046875" customWidth="1"/>
    <col min="3" max="3" width="15.304687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39D2A73C-F129-4424-9703-EADAB4815110}"/>
    </customSheetView>
    <customSheetView guid="{C59130F4-2E03-5E48-94CE-6E4A0484DB9E}" showAutoFilter="1">
      <selection activeCell="C1" sqref="C1:D65536"/>
      <pageMargins left="0" right="0" top="0" bottom="0" header="0" footer="0"/>
      <pageSetup orientation="portrait"/>
      <headerFooter alignWithMargins="0"/>
      <autoFilter ref="B1:C1" xr:uid="{2459E894-FB79-4741-BDCD-86CD26B79402}"/>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3.5"/>
  <cols>
    <col min="1" max="1" width="1" customWidth="1"/>
    <col min="2" max="2" width="10" customWidth="1"/>
    <col min="3" max="3" width="11.4609375" customWidth="1"/>
    <col min="4" max="4" width="17" style="148" customWidth="1"/>
    <col min="5" max="5" width="42.15234375" customWidth="1"/>
    <col min="6" max="6" width="53.15234375" customWidth="1"/>
    <col min="7" max="7" width="1" customWidth="1"/>
  </cols>
  <sheetData>
    <row r="1" spans="1:7" ht="14"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5">
      <c r="A13" s="387"/>
      <c r="B13" s="287">
        <v>1</v>
      </c>
      <c r="C13" s="225" t="s">
        <v>12</v>
      </c>
      <c r="D13" s="226">
        <v>44489</v>
      </c>
      <c r="E13" s="225" t="s">
        <v>12182</v>
      </c>
      <c r="F13" s="227" t="s">
        <v>12191</v>
      </c>
      <c r="G13" s="24"/>
    </row>
    <row r="14" spans="1:7" ht="57.5">
      <c r="A14" s="387"/>
      <c r="B14" s="224">
        <v>1.01</v>
      </c>
      <c r="C14" s="225" t="s">
        <v>12</v>
      </c>
      <c r="D14" s="226">
        <v>44523</v>
      </c>
      <c r="E14" s="225" t="s">
        <v>12183</v>
      </c>
      <c r="F14" s="227" t="s">
        <v>12191</v>
      </c>
      <c r="G14" s="24"/>
    </row>
    <row r="15" spans="1:7" ht="57.5">
      <c r="A15" s="387"/>
      <c r="B15" s="224">
        <v>1.02</v>
      </c>
      <c r="C15" s="225" t="s">
        <v>12</v>
      </c>
      <c r="D15" s="226">
        <v>44553</v>
      </c>
      <c r="E15" s="225" t="s">
        <v>12184</v>
      </c>
      <c r="F15" s="227" t="s">
        <v>12191</v>
      </c>
      <c r="G15" s="24"/>
    </row>
    <row r="16" spans="1:7" ht="92">
      <c r="A16" s="387"/>
      <c r="B16" s="224">
        <v>1.1000000000000001</v>
      </c>
      <c r="C16" s="225" t="s">
        <v>12</v>
      </c>
      <c r="D16" s="226">
        <v>44848</v>
      </c>
      <c r="E16" s="225" t="s">
        <v>12185</v>
      </c>
      <c r="F16" s="227" t="s">
        <v>12192</v>
      </c>
      <c r="G16" s="24"/>
    </row>
    <row r="17" spans="1:7" ht="57.5">
      <c r="A17" s="387"/>
      <c r="B17" s="224">
        <v>1.1100000000000001</v>
      </c>
      <c r="C17" s="225" t="s">
        <v>12</v>
      </c>
      <c r="D17" s="226">
        <v>44869</v>
      </c>
      <c r="E17" s="225" t="s">
        <v>12186</v>
      </c>
      <c r="F17" s="227" t="s">
        <v>12192</v>
      </c>
      <c r="G17" s="24"/>
    </row>
    <row r="18" spans="1:7" ht="57.5">
      <c r="A18" s="387"/>
      <c r="B18" s="224">
        <v>1.2</v>
      </c>
      <c r="C18" s="225" t="s">
        <v>12</v>
      </c>
      <c r="D18" s="226">
        <v>45058</v>
      </c>
      <c r="E18" s="225" t="s">
        <v>12235</v>
      </c>
      <c r="F18" s="227" t="s">
        <v>12193</v>
      </c>
      <c r="G18" s="24"/>
    </row>
    <row r="19" spans="1:7" ht="57.5">
      <c r="A19" s="387"/>
      <c r="B19" s="224">
        <v>1.3</v>
      </c>
      <c r="C19" s="225" t="s">
        <v>12</v>
      </c>
      <c r="D19" s="226">
        <v>45408</v>
      </c>
      <c r="E19" s="288" t="s">
        <v>18595</v>
      </c>
      <c r="F19" s="227" t="s">
        <v>12236</v>
      </c>
      <c r="G19" s="24"/>
    </row>
    <row r="20" spans="1:7" ht="57.5">
      <c r="A20" s="387"/>
      <c r="B20" s="293" t="s">
        <v>18598</v>
      </c>
      <c r="C20" s="225" t="s">
        <v>12</v>
      </c>
      <c r="D20" s="226">
        <v>45772</v>
      </c>
      <c r="E20" s="288" t="s">
        <v>19154</v>
      </c>
      <c r="F20" s="227" t="s">
        <v>19278</v>
      </c>
      <c r="G20" s="24"/>
    </row>
    <row r="21" spans="1:7" ht="14" thickBot="1">
      <c r="A21" s="388"/>
      <c r="B21" s="392" t="str">
        <f ca="1">OFFSET(L!$C$1,MATCH("General"&amp;"Cpy",L!$A:$A,0)-1,SL,,)</f>
        <v>© 2025 Responsible Minerals Initiative. All rights reserved.</v>
      </c>
      <c r="C21" s="392"/>
      <c r="D21" s="392"/>
      <c r="E21" s="392"/>
      <c r="F21" s="392"/>
      <c r="G21" s="25"/>
    </row>
    <row r="22" spans="1:7" ht="14"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3.5"/>
  <cols>
    <col min="1" max="1" width="1.69140625" style="156" customWidth="1"/>
    <col min="2" max="2" width="35.4609375" style="156" customWidth="1"/>
    <col min="3" max="3" width="105.4609375" style="156" customWidth="1"/>
    <col min="4" max="5" width="1.6914062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0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5">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0">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0">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0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35">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4" thickBot="1">
      <c r="A30" s="180"/>
      <c r="B30" s="181"/>
      <c r="C30" s="181"/>
      <c r="D30" s="398"/>
    </row>
    <row r="31" spans="1:5" ht="14"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3" zoomScale="55" zoomScaleNormal="55" workbookViewId="0">
      <selection activeCell="D27" sqref="D27:E27"/>
    </sheetView>
  </sheetViews>
  <sheetFormatPr defaultColWidth="9" defaultRowHeight="13.5"/>
  <cols>
    <col min="1" max="1" width="2" customWidth="1"/>
    <col min="2" max="2" width="84.15234375" customWidth="1"/>
    <col min="3" max="3" width="1.69140625" customWidth="1"/>
    <col min="4" max="5" width="16.69140625" customWidth="1"/>
    <col min="6" max="6" width="1.69140625" customWidth="1"/>
    <col min="7" max="9" width="16.69140625" customWidth="1"/>
    <col min="10" max="10" width="18" customWidth="1"/>
    <col min="11" max="11" width="3" customWidth="1"/>
    <col min="12" max="13" width="8.84375" hidden="1" customWidth="1"/>
    <col min="14" max="14" width="24" hidden="1" customWidth="1"/>
    <col min="15" max="15" width="28.69140625" hidden="1" customWidth="1"/>
    <col min="16" max="16" width="31" hidden="1" customWidth="1"/>
    <col min="17" max="17" width="33.3046875" hidden="1" customWidth="1"/>
    <col min="18" max="18" width="32" hidden="1" customWidth="1"/>
    <col min="19" max="19" width="21.3046875" hidden="1" customWidth="1"/>
    <col min="20" max="20" width="24.15234375" hidden="1" customWidth="1"/>
    <col min="21" max="21" width="15.4609375" hidden="1" customWidth="1"/>
    <col min="22" max="22" width="18" hidden="1" customWidth="1"/>
    <col min="23" max="23" width="15" hidden="1" customWidth="1"/>
    <col min="24" max="24" width="18" hidden="1" customWidth="1"/>
    <col min="25" max="25" width="10.4609375" hidden="1" customWidth="1"/>
    <col min="26" max="29" width="9" hidden="1" customWidth="1"/>
    <col min="30" max="32" width="9" customWidth="1"/>
  </cols>
  <sheetData>
    <row r="1" spans="1:34" ht="15.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7">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7">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7"/>
      <c r="D18" s="412" t="s">
        <v>20052</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7"/>
      <c r="D19" s="412" t="s">
        <v>20053</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7">
      <c r="A20" s="31"/>
      <c r="B20" s="33" t="str">
        <f ca="1">OFFSET(L!$C$1,MATCH("Declaration"&amp;ADDRESS(ROW(),COLUMN(),4),L!$A:$A,0)-1,SL,,)</f>
        <v>Email – Contact (*):</v>
      </c>
      <c r="C20" s="67"/>
      <c r="D20" s="434" t="s">
        <v>20054</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7"/>
      <c r="D21" s="412" t="s">
        <v>20055</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3">
      <c r="A22" s="31"/>
      <c r="B22" s="33" t="str">
        <f ca="1">OFFSET(L!$C$1,MATCH("Declaration"&amp;ADDRESS(ROW(),COLUMN(),4),L!$A:$A,0)-1,SL,,)</f>
        <v>Authorizer (*):</v>
      </c>
      <c r="C22" s="67"/>
      <c r="D22" s="412" t="s">
        <v>20053</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3">
      <c r="A23" s="31"/>
      <c r="B23" s="33" t="str">
        <f ca="1">OFFSET(L!$C$1,MATCH("Declaration"&amp;ADDRESS(ROW(),COLUMN(),4),L!$A:$A,0)-1,SL,,)</f>
        <v>Title - Authorizer:</v>
      </c>
      <c r="C23" s="67"/>
      <c r="D23" s="412"/>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3">
      <c r="A24" s="31"/>
      <c r="B24" s="33" t="str">
        <f ca="1">OFFSET(L!$C$1,MATCH("Declaration"&amp;ADDRESS(ROW(),COLUMN(),4),L!$A:$A,0)-1,SL,,)</f>
        <v>Email - Authorizer (*):</v>
      </c>
      <c r="C24" s="67"/>
      <c r="D24" s="434" t="s">
        <v>20054</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7.5">
      <c r="A26" s="31"/>
      <c r="B26" s="33" t="str">
        <f ca="1">OFFSET(L!$C$1,MATCH("Declaration"&amp;ADDRESS(ROW(),COLUMN(),4),L!$A:$A,0)-1,SL,,)</f>
        <v>Effective Date (*):</v>
      </c>
      <c r="C26" s="68"/>
      <c r="D26" s="440">
        <v>45846</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5">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3">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3">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3">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3">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3">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3">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3"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3"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3"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3"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5">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3">
      <c r="A42" s="34"/>
      <c r="B42" s="300" t="str">
        <f t="shared" ref="B42:B51" si="36">IF(ISERROR(AA12),"",AA12&amp;"")&amp;P42</f>
        <v>Cobalt</v>
      </c>
      <c r="C42" s="28"/>
      <c r="D42" s="437"/>
      <c r="E42" s="438"/>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3">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3">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3">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3">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3">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3"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3"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3"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3"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5">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3">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3">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3">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3">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3"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3"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3"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3"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7.5">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8.5" customHeight="1">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3">
      <c r="A66" s="34"/>
      <c r="B66" s="300" t="str">
        <f>IF(ISERROR(AA$12),"",AA$12&amp;"")&amp;P$54</f>
        <v>Cobalt</v>
      </c>
      <c r="C66" s="6"/>
      <c r="D66" s="437"/>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7.5">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3">
      <c r="A78" s="34"/>
      <c r="B78" s="300" t="str">
        <f>IF(ISERROR(AA$12),"",AA$12&amp;"")&amp;P$54</f>
        <v>Cobalt</v>
      </c>
      <c r="C78" s="28"/>
      <c r="D78" s="437"/>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3">
      <c r="A79" s="34"/>
      <c r="B79" s="300" t="str">
        <f>IF(ISERROR(AA$13),"",AA$13&amp;"")&amp;P$55</f>
        <v>Copper(*)</v>
      </c>
      <c r="C79" s="28"/>
      <c r="D79" s="437" t="s">
        <v>27</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27</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3">
      <c r="A90" s="34"/>
      <c r="B90" s="300" t="str">
        <f>IF(ISERROR(AA$12),"",AA$12&amp;"")&amp;P$54</f>
        <v>Cobalt</v>
      </c>
      <c r="C90" s="6"/>
      <c r="D90" s="437"/>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3">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3">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3">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3">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3">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3"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3"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3"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3"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3">
      <c r="A102" s="34"/>
      <c r="B102" s="300" t="str">
        <f>IF(ISERROR(AA$12),"",AA$12&amp;"")&amp;P$54</f>
        <v>Cobalt</v>
      </c>
      <c r="C102" s="28"/>
      <c r="D102" s="437"/>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3">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3">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3">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3">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3">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3"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3"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3"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3"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25</v>
      </c>
      <c r="E117" s="438"/>
      <c r="F117" s="50"/>
      <c r="G117" s="454" t="s">
        <v>20064</v>
      </c>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
      <c r="A122" s="34"/>
      <c r="B122" s="300" t="str">
        <f>IF(ISERROR(AA$14),"",AA$14&amp;"")&amp;P$56</f>
        <v>Graphite</v>
      </c>
      <c r="C122" s="6"/>
      <c r="D122" s="437" t="s">
        <v>22</v>
      </c>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
      <c r="A123" s="34"/>
      <c r="B123" s="300" t="str">
        <f>IF(ISERROR(AA$15),"",AA$15&amp;"")&amp;P$57</f>
        <v>Lithium</v>
      </c>
      <c r="C123" s="6"/>
      <c r="D123" s="437" t="s">
        <v>22</v>
      </c>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
      <c r="A124" s="34"/>
      <c r="B124" s="300" t="str">
        <f>IF(ISERROR(AA$16),"",AA$16&amp;"")&amp;P$58</f>
        <v>Mica</v>
      </c>
      <c r="C124" s="6"/>
      <c r="D124" s="437" t="s">
        <v>22</v>
      </c>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5" thickTop="1">
      <c r="L140" s="95"/>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9"/>
    </row>
    <row r="143" spans="1:33" ht="17.5" hidden="1" customHeight="1"/>
    <row r="144" spans="1:33" ht="17.5" hidden="1" customHeight="1">
      <c r="B144" s="172" t="s">
        <v>25</v>
      </c>
    </row>
    <row r="145" spans="2:2" ht="17.5" hidden="1" customHeight="1">
      <c r="B145" s="172" t="s">
        <v>22</v>
      </c>
    </row>
    <row r="146" spans="2:2" ht="17.5" hidden="1" customHeight="1">
      <c r="B146" s="172" t="s">
        <v>26</v>
      </c>
    </row>
    <row r="147" spans="2:2" ht="17.5" hidden="1" customHeight="1">
      <c r="B147" s="172" t="s">
        <v>18639</v>
      </c>
    </row>
    <row r="148" spans="2:2" ht="17.5" hidden="1" customHeight="1">
      <c r="B148" s="172" t="s">
        <v>25</v>
      </c>
    </row>
    <row r="149" spans="2:2" ht="17.5" hidden="1" customHeight="1">
      <c r="B149" s="172" t="s">
        <v>22</v>
      </c>
    </row>
    <row r="150" spans="2:2" ht="17.5" hidden="1" customHeight="1">
      <c r="B150" s="172" t="s">
        <v>26</v>
      </c>
    </row>
    <row r="151" spans="2:2" ht="17.5" hidden="1" customHeight="1">
      <c r="B151" s="309" t="s">
        <v>18917</v>
      </c>
    </row>
    <row r="152" spans="2:2" ht="17.5" hidden="1" customHeight="1">
      <c r="B152" s="172" t="s">
        <v>27</v>
      </c>
    </row>
    <row r="153" spans="2:2" ht="17.5" hidden="1" customHeight="1">
      <c r="B153" s="172" t="s">
        <v>28</v>
      </c>
    </row>
    <row r="154" spans="2:2" ht="17.5" hidden="1" customHeight="1">
      <c r="B154" s="172" t="s">
        <v>29</v>
      </c>
    </row>
    <row r="155" spans="2:2" ht="17.5" hidden="1" customHeight="1">
      <c r="B155" s="172" t="s">
        <v>30</v>
      </c>
    </row>
    <row r="156" spans="2:2" ht="17.5" hidden="1" customHeight="1">
      <c r="B156" s="172" t="s">
        <v>31</v>
      </c>
    </row>
    <row r="157" spans="2:2" ht="17.5" hidden="1" customHeight="1">
      <c r="B157" s="172" t="s">
        <v>18640</v>
      </c>
    </row>
    <row r="158" spans="2:2" ht="17.5" hidden="1" customHeight="1">
      <c r="B158" s="172" t="s">
        <v>32</v>
      </c>
    </row>
    <row r="159" spans="2:2" ht="17.5" hidden="1" customHeight="1">
      <c r="B159" s="172" t="s">
        <v>25</v>
      </c>
    </row>
    <row r="160" spans="2:2" ht="17.5" hidden="1" customHeight="1">
      <c r="B160" s="172" t="s">
        <v>22</v>
      </c>
    </row>
    <row r="161" spans="2:3" ht="17.5" hidden="1" customHeight="1">
      <c r="B161" s="172" t="s">
        <v>32</v>
      </c>
    </row>
    <row r="162" spans="2:3" ht="17.5" hidden="1" customHeight="1">
      <c r="B162" s="172" t="s">
        <v>33</v>
      </c>
    </row>
    <row r="163" spans="2:3" ht="17.5" hidden="1" customHeight="1">
      <c r="B163" s="172" t="s">
        <v>22</v>
      </c>
    </row>
    <row r="164" spans="2:3" ht="17.5" hidden="1" customHeight="1">
      <c r="B164" s="172" t="s">
        <v>25</v>
      </c>
    </row>
    <row r="165" spans="2:3" ht="17.5" hidden="1" customHeight="1">
      <c r="B165" s="172" t="s">
        <v>22</v>
      </c>
    </row>
    <row r="166" spans="2:3" ht="17.5" hidden="1" customHeight="1">
      <c r="B166" s="172" t="s">
        <v>26</v>
      </c>
    </row>
    <row r="167" spans="2:3" ht="17.5" hidden="1" customHeight="1">
      <c r="B167" s="172" t="s">
        <v>34</v>
      </c>
    </row>
    <row r="168" spans="2:3" ht="17.5" hidden="1" customHeight="1">
      <c r="B168" s="172" t="s">
        <v>35</v>
      </c>
    </row>
    <row r="169" spans="2:3" ht="17.5" hidden="1" customHeight="1">
      <c r="B169" s="172" t="s">
        <v>36</v>
      </c>
    </row>
    <row r="170" spans="2:3" ht="17.5" hidden="1" customHeight="1">
      <c r="B170" s="172" t="s">
        <v>37</v>
      </c>
    </row>
    <row r="171" spans="2:3" ht="17.5" hidden="1" customHeight="1">
      <c r="B171" s="172" t="s">
        <v>22</v>
      </c>
    </row>
    <row r="172" spans="2:3" ht="17.5" hidden="1" customHeight="1">
      <c r="B172" s="172" t="s">
        <v>25</v>
      </c>
    </row>
    <row r="173" spans="2:3" ht="17.5" hidden="1" customHeight="1">
      <c r="B173" s="172" t="s">
        <v>38</v>
      </c>
    </row>
    <row r="174" spans="2:3" ht="17.5" hidden="1" customHeight="1">
      <c r="B174" s="172" t="s">
        <v>22</v>
      </c>
    </row>
    <row r="175" spans="2:3" ht="17.5" hidden="1" customHeight="1">
      <c r="B175" s="172" t="s">
        <v>40</v>
      </c>
      <c r="C175" t="s">
        <v>19146</v>
      </c>
    </row>
    <row r="176" spans="2:3" ht="17.5" hidden="1" customHeight="1">
      <c r="B176" s="172" t="s">
        <v>18641</v>
      </c>
      <c r="C176" t="s">
        <v>19147</v>
      </c>
    </row>
    <row r="177" spans="2:3" ht="17.5" hidden="1" customHeight="1">
      <c r="B177" s="172" t="s">
        <v>18643</v>
      </c>
      <c r="C177" t="s">
        <v>19148</v>
      </c>
    </row>
    <row r="178" spans="2:3" ht="17.5" hidden="1" customHeight="1">
      <c r="B178" s="172" t="s">
        <v>18644</v>
      </c>
      <c r="C178" t="s">
        <v>19149</v>
      </c>
    </row>
    <row r="179" spans="2:3" ht="17.5" hidden="1" customHeight="1">
      <c r="B179" s="172" t="s">
        <v>41</v>
      </c>
      <c r="C179" t="s">
        <v>19150</v>
      </c>
    </row>
    <row r="180" spans="2:3" ht="17.5" hidden="1" customHeight="1">
      <c r="B180" s="172" t="s">
        <v>18642</v>
      </c>
      <c r="C180" t="s">
        <v>19151</v>
      </c>
    </row>
    <row r="181" spans="2:3" ht="17.5" hidden="1" customHeight="1">
      <c r="B181" s="172"/>
    </row>
    <row r="182" spans="2:3" ht="17.5" hidden="1" customHeight="1">
      <c r="B182" s="172"/>
    </row>
    <row r="183" spans="2:3" ht="17.5" hidden="1" customHeight="1">
      <c r="B183" s="172"/>
    </row>
    <row r="184" spans="2:3" ht="17.5" hidden="1" customHeight="1">
      <c r="B184" s="172"/>
    </row>
    <row r="185" spans="2:3" ht="17.5" hidden="1" customHeight="1">
      <c r="B185" s="172" t="s">
        <v>18645</v>
      </c>
    </row>
    <row r="186" spans="2:3" ht="17.5" hidden="1" customHeight="1"/>
    <row r="187" spans="2:3" ht="17.5" hidden="1" customHeight="1"/>
    <row r="188" spans="2:3" ht="17.5" hidden="1" customHeight="1">
      <c r="B188" s="370"/>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52759361-4081-40A1-A860-28BFA205AAA1}"/>
    <hyperlink ref="D24" r:id="rId2" xr:uid="{9272C2EC-5B6C-403A-82F0-6A3E40BE1A54}"/>
    <hyperlink ref="G117" r:id="rId3" xr:uid="{9D1680FD-A656-4D92-A7AA-B2E2AC9A1898}"/>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55" zoomScaleNormal="55" workbookViewId="0">
      <pane ySplit="3" topLeftCell="A8" activePane="bottomLeft" state="frozen"/>
      <selection activeCell="B24" sqref="B24:J24"/>
      <selection pane="bottomLeft" activeCell="D10" sqref="D10:D11"/>
    </sheetView>
  </sheetViews>
  <sheetFormatPr defaultColWidth="9" defaultRowHeight="13.5"/>
  <cols>
    <col min="1" max="1" width="13.69140625" style="170" customWidth="1"/>
    <col min="2" max="2" width="13.15234375" style="96" customWidth="1"/>
    <col min="3" max="3" width="40.4609375" style="96" customWidth="1"/>
    <col min="4" max="4" width="30.69140625" style="96" customWidth="1"/>
    <col min="5" max="5" width="21" style="96" customWidth="1"/>
    <col min="6" max="7" width="14" style="96" customWidth="1"/>
    <col min="8" max="8" width="25" style="96" customWidth="1"/>
    <col min="9" max="9" width="24" style="96" customWidth="1"/>
    <col min="10" max="10" width="18.15234375" style="96" customWidth="1"/>
    <col min="11" max="11" width="27.15234375" style="96" customWidth="1"/>
    <col min="12" max="12" width="20.69140625" style="96" customWidth="1"/>
    <col min="13" max="13" width="35" style="96" customWidth="1"/>
    <col min="14" max="14" width="42" style="96" customWidth="1"/>
    <col min="15" max="15" width="32" style="96" customWidth="1"/>
    <col min="16" max="16" width="23" style="96" customWidth="1"/>
    <col min="17" max="17" width="43.4609375" style="96" customWidth="1"/>
    <col min="18" max="18" width="7.3046875" style="96" hidden="1" customWidth="1"/>
    <col min="19" max="19" width="19" style="96" hidden="1" customWidth="1"/>
    <col min="20" max="20" width="13.15234375" style="96" hidden="1" customWidth="1"/>
    <col min="21" max="21" width="19.4609375" style="96" hidden="1" customWidth="1"/>
    <col min="22" max="22" width="5.69140625" style="96" hidden="1" customWidth="1"/>
    <col min="23" max="23" width="14.4609375" style="96" hidden="1" customWidth="1"/>
    <col min="24" max="24" width="27.3046875" style="96" hidden="1" customWidth="1"/>
    <col min="25" max="25" width="25.69140625" style="96" hidden="1" customWidth="1"/>
    <col min="26" max="26" width="22" style="96" hidden="1" customWidth="1"/>
    <col min="27" max="27" width="20.69140625" style="96" hidden="1" customWidth="1"/>
    <col min="28" max="28" width="20.15234375" style="315" hidden="1" customWidth="1"/>
    <col min="29" max="29" width="26.3046875" style="96" hidden="1" customWidth="1"/>
    <col min="30" max="30" width="23.3046875" style="96" hidden="1" customWidth="1"/>
    <col min="31" max="31" width="26" style="96" hidden="1" customWidth="1"/>
    <col min="32" max="32" width="30.15234375" style="96" hidden="1" customWidth="1"/>
    <col min="33" max="33" width="26" style="96" hidden="1" customWidth="1"/>
    <col min="34" max="34" width="21" style="96" hidden="1" customWidth="1"/>
    <col min="35" max="39" width="9" style="96" customWidth="1"/>
    <col min="40" max="16384" width="9" style="96"/>
  </cols>
  <sheetData>
    <row r="1" spans="1:34" s="16" customFormat="1" ht="14"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5"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40.5">
      <c r="A5" s="198" t="s">
        <v>18771</v>
      </c>
      <c r="B5" s="304" t="s">
        <v>18641</v>
      </c>
      <c r="C5" s="152" t="s">
        <v>12060</v>
      </c>
      <c r="D5" s="149" t="s">
        <v>12060</v>
      </c>
      <c r="E5" s="149" t="s">
        <v>1405</v>
      </c>
      <c r="F5" s="149" t="s">
        <v>18771</v>
      </c>
      <c r="G5" s="149"/>
      <c r="H5" s="206" t="s">
        <v>20056</v>
      </c>
      <c r="I5" s="207" t="s">
        <v>62</v>
      </c>
      <c r="J5" s="207" t="s">
        <v>20056</v>
      </c>
      <c r="K5" s="150"/>
      <c r="L5" s="150" t="s">
        <v>20057</v>
      </c>
      <c r="M5" s="150" t="s">
        <v>20058</v>
      </c>
      <c r="N5" s="150"/>
      <c r="O5" s="150"/>
      <c r="P5" s="209"/>
      <c r="Q5" s="151"/>
      <c r="R5" s="149" t="str">
        <f ca="1">IF(ISERROR($V5),"",OFFSET('Smelter Look-up'!$C$4,$V5-4,0)&amp;"")</f>
        <v>Tenke Fungurume Mining SA</v>
      </c>
      <c r="S5" s="155" t="str">
        <f t="shared" ref="S5:S12" ca="1" si="0">IF(B5="","",IF(ISERROR(MATCH($E5,CL,0)),"Unknown",INDIRECT("'C'!$A$"&amp;MATCH($E5,CL,0)+1)))</f>
        <v>CG</v>
      </c>
      <c r="T5" s="155" t="str">
        <f ca="1">IF(B5="","",IF(ISERROR(MATCH($J5,SorP!$B$1:$B$6226,0)),"",INDIRECT("'SorP'!$A$"&amp;MATCH($S5&amp;$J5,SorP!C:C,0))))</f>
        <v/>
      </c>
      <c r="U5" s="168"/>
      <c r="V5" s="169">
        <f>IF(C5="",NA(),MATCH($B5&amp;$C5,'Smelter Look-up'!$J:$J,0))</f>
        <v>267</v>
      </c>
      <c r="X5" s="170">
        <f t="shared" ref="X5:X12" si="1">IF(AND(C5="Smelter not listed",OR(LEN(D5)=0,LEN(E5)=0)),1,0)</f>
        <v>0</v>
      </c>
      <c r="AB5" s="314" t="str">
        <f t="shared" ref="AB5:AB12" si="2">IF(C5="","",B5)</f>
        <v>Copper</v>
      </c>
    </row>
    <row r="6" spans="1:34" s="170" customFormat="1" ht="27">
      <c r="A6" s="198" t="s">
        <v>18774</v>
      </c>
      <c r="B6" s="304" t="s">
        <v>18641</v>
      </c>
      <c r="C6" s="152" t="s">
        <v>18773</v>
      </c>
      <c r="D6" s="149" t="s">
        <v>20059</v>
      </c>
      <c r="E6" s="149" t="s">
        <v>133</v>
      </c>
      <c r="F6" s="149" t="s">
        <v>18774</v>
      </c>
      <c r="G6" s="149"/>
      <c r="H6" s="206" t="s">
        <v>20060</v>
      </c>
      <c r="I6" s="207" t="s">
        <v>20061</v>
      </c>
      <c r="J6" s="207" t="s">
        <v>20062</v>
      </c>
      <c r="K6" s="150"/>
      <c r="L6" s="150"/>
      <c r="M6" s="150" t="s">
        <v>20063</v>
      </c>
      <c r="N6" s="150"/>
      <c r="O6" s="150"/>
      <c r="P6" s="209"/>
      <c r="Q6" s="151"/>
      <c r="R6" s="149" t="str">
        <f ca="1">IF(ISERROR($V6),"",OFFSET('Smelter Look-up'!$C$4,$V6-4,0)&amp;"")</f>
        <v>Toyo Smelter &amp; Refinery, Sumitomo Metal Mining</v>
      </c>
      <c r="S6" s="155" t="str">
        <f t="shared" ca="1" si="0"/>
        <v>JP</v>
      </c>
      <c r="T6" s="155" t="str">
        <f ca="1">IF(B6="","",IF(ISERROR(MATCH($J6,SorP!$B$1:$B$6226,0)),"",INDIRECT("'SorP'!$A$"&amp;MATCH($S6&amp;$J6,SorP!C:C,0))))</f>
        <v/>
      </c>
      <c r="U6" s="168"/>
      <c r="V6" s="169">
        <f>IF(C6="",NA(),MATCH($B6&amp;$C6,'Smelter Look-up'!$J:$J,0))</f>
        <v>269</v>
      </c>
      <c r="X6" s="170">
        <f t="shared" si="1"/>
        <v>0</v>
      </c>
      <c r="AB6" s="314" t="str">
        <f t="shared" si="2"/>
        <v>Copper</v>
      </c>
    </row>
    <row r="7" spans="1:34" s="170" customFormat="1" ht="67.5">
      <c r="A7" s="198" t="s">
        <v>20065</v>
      </c>
      <c r="B7" s="304" t="s">
        <v>18641</v>
      </c>
      <c r="C7" s="152" t="s">
        <v>20066</v>
      </c>
      <c r="D7" s="149" t="s">
        <v>20067</v>
      </c>
      <c r="E7" s="149" t="s">
        <v>65</v>
      </c>
      <c r="F7" s="149" t="s">
        <v>20065</v>
      </c>
      <c r="G7" s="149"/>
      <c r="H7" s="206"/>
      <c r="I7" s="207"/>
      <c r="J7" s="207"/>
      <c r="K7" s="150"/>
      <c r="L7" s="150"/>
      <c r="M7" s="150"/>
      <c r="N7" s="150"/>
      <c r="O7" s="150"/>
      <c r="P7" s="209"/>
      <c r="Q7" s="151"/>
      <c r="R7" s="149" t="str">
        <f ca="1">IF(ISERROR($V7),"",OFFSET('Smelter Look-up'!$C$4,$V7-4,0)&amp;"")</f>
        <v/>
      </c>
      <c r="S7" s="155" t="str">
        <f t="shared" ca="1" si="0"/>
        <v>CN</v>
      </c>
      <c r="T7" s="155" t="str">
        <f ca="1">IF(B7="","",IF(ISERROR(MATCH($J7,SorP!$B$1:$B$6226,0)),"",INDIRECT("'SorP'!$A$"&amp;MATCH($S7&amp;$J7,SorP!C:C,0))))</f>
        <v/>
      </c>
      <c r="U7" s="168"/>
      <c r="V7" s="169" t="e">
        <f>IF(C7="",NA(),MATCH($B7&amp;$C7,'Smelter Look-up'!$J:$J,0))</f>
        <v>#N/A</v>
      </c>
      <c r="X7" s="170">
        <f t="shared" si="1"/>
        <v>0</v>
      </c>
      <c r="AB7" s="314" t="str">
        <f t="shared" si="2"/>
        <v>Copper</v>
      </c>
    </row>
    <row r="8" spans="1:34" s="170" customFormat="1" ht="121.5">
      <c r="A8" s="198" t="s">
        <v>18876</v>
      </c>
      <c r="B8" s="304" t="s">
        <v>18642</v>
      </c>
      <c r="C8" s="152" t="s">
        <v>86</v>
      </c>
      <c r="D8" s="149" t="s">
        <v>86</v>
      </c>
      <c r="E8" s="149" t="s">
        <v>87</v>
      </c>
      <c r="F8" s="149" t="s">
        <v>18876</v>
      </c>
      <c r="G8" s="149"/>
      <c r="H8" s="206"/>
      <c r="I8" s="207"/>
      <c r="J8" s="207"/>
      <c r="K8" s="150"/>
      <c r="L8" s="150"/>
      <c r="M8" s="150"/>
      <c r="N8" s="150"/>
      <c r="O8" s="150"/>
      <c r="P8" s="209"/>
      <c r="Q8" s="151"/>
      <c r="R8" s="149" t="str">
        <f ca="1">IF(ISERROR($V8),"",OFFSET('Smelter Look-up'!$C$4,$V8-4,0)&amp;"")</f>
        <v>Dynatec Madagascar Company</v>
      </c>
      <c r="S8" s="155" t="str">
        <f t="shared" ca="1" si="0"/>
        <v>MG</v>
      </c>
      <c r="T8" s="155" t="str">
        <f ca="1">IF(B8="","",IF(ISERROR(MATCH($J8,SorP!$B$1:$B$6226,0)),"",INDIRECT("'SorP'!$A$"&amp;MATCH($S8&amp;$J8,SorP!C:C,0))))</f>
        <v/>
      </c>
      <c r="U8" s="168"/>
      <c r="V8" s="169">
        <f>IF(C8="",NA(),MATCH($B8&amp;$C8,'Smelter Look-up'!$J:$J,0))</f>
        <v>382</v>
      </c>
      <c r="X8" s="170">
        <f t="shared" si="1"/>
        <v>0</v>
      </c>
      <c r="AB8" s="314" t="str">
        <f t="shared" si="2"/>
        <v>Nickel</v>
      </c>
    </row>
    <row r="9" spans="1:34" s="170" customFormat="1" ht="20">
      <c r="A9" s="198" t="s">
        <v>18899</v>
      </c>
      <c r="B9" s="304" t="s">
        <v>18642</v>
      </c>
      <c r="C9" s="152" t="s">
        <v>218</v>
      </c>
      <c r="D9" s="149" t="s">
        <v>218</v>
      </c>
      <c r="E9" s="149" t="s">
        <v>219</v>
      </c>
      <c r="F9" s="149" t="s">
        <v>18899</v>
      </c>
      <c r="G9" s="149"/>
      <c r="H9" s="206"/>
      <c r="I9" s="207"/>
      <c r="J9" s="207"/>
      <c r="K9" s="150"/>
      <c r="L9" s="150"/>
      <c r="M9" s="150"/>
      <c r="N9" s="150"/>
      <c r="O9" s="150"/>
      <c r="P9" s="209"/>
      <c r="Q9" s="151"/>
      <c r="R9" s="149" t="str">
        <f ca="1">IF(ISERROR($V9),"",OFFSET('Smelter Look-up'!$C$4,$V9-4,0)&amp;"")</f>
        <v>Murrin Murrin Nickel Cobalt Plant</v>
      </c>
      <c r="S9" s="155" t="str">
        <f t="shared" ca="1" si="0"/>
        <v>AU</v>
      </c>
      <c r="T9" s="155" t="str">
        <f ca="1">IF(B9="","",IF(ISERROR(MATCH($J9,SorP!$B$1:$B$6226,0)),"",INDIRECT("'SorP'!$A$"&amp;MATCH($S9&amp;$J9,SorP!C:C,0))))</f>
        <v/>
      </c>
      <c r="U9" s="168"/>
      <c r="V9" s="169">
        <f>IF(C9="",NA(),MATCH($B9&amp;$C9,'Smelter Look-up'!$J:$J,0))</f>
        <v>411</v>
      </c>
      <c r="X9" s="170">
        <f t="shared" si="1"/>
        <v>0</v>
      </c>
      <c r="AB9" s="314" t="str">
        <f t="shared" si="2"/>
        <v>Nickel</v>
      </c>
    </row>
    <row r="10" spans="1:34" s="170" customFormat="1" ht="94.5">
      <c r="A10" s="198" t="s">
        <v>18903</v>
      </c>
      <c r="B10" s="304" t="s">
        <v>18642</v>
      </c>
      <c r="C10" s="152" t="s">
        <v>245</v>
      </c>
      <c r="D10" s="149" t="s">
        <v>245</v>
      </c>
      <c r="E10" s="149" t="s">
        <v>101</v>
      </c>
      <c r="F10" s="149" t="s">
        <v>18903</v>
      </c>
      <c r="G10" s="149"/>
      <c r="H10" s="206"/>
      <c r="I10" s="207"/>
      <c r="J10" s="207"/>
      <c r="K10" s="150"/>
      <c r="L10" s="150"/>
      <c r="M10" s="150"/>
      <c r="N10" s="150"/>
      <c r="O10" s="150"/>
      <c r="P10" s="209"/>
      <c r="Q10" s="151"/>
      <c r="R10" s="149" t="str">
        <f ca="1">IF(ISERROR($V10),"",OFFSET('Smelter Look-up'!$C$4,$V10-4,0)&amp;"")</f>
        <v>NORILSK NICKEL HARJAVALTA OY</v>
      </c>
      <c r="S10" s="155" t="str">
        <f t="shared" ca="1" si="0"/>
        <v>FI</v>
      </c>
      <c r="T10" s="155" t="str">
        <f ca="1">IF(B10="","",IF(ISERROR(MATCH($J10,SorP!$B$1:$B$6226,0)),"",INDIRECT("'SorP'!$A$"&amp;MATCH($S10&amp;$J10,SorP!C:C,0))))</f>
        <v/>
      </c>
      <c r="U10" s="168"/>
      <c r="V10" s="169">
        <f>IF(C10="",NA(),MATCH($B10&amp;$C10,'Smelter Look-up'!$J:$J,0))</f>
        <v>417</v>
      </c>
      <c r="X10" s="170">
        <f t="shared" si="1"/>
        <v>0</v>
      </c>
      <c r="AB10" s="314" t="str">
        <f t="shared" si="2"/>
        <v>Nickel</v>
      </c>
    </row>
    <row r="11" spans="1:34" s="170" customFormat="1" ht="20">
      <c r="A11" s="199" t="s">
        <v>18901</v>
      </c>
      <c r="B11" s="304" t="s">
        <v>18642</v>
      </c>
      <c r="C11" s="152" t="s">
        <v>12059</v>
      </c>
      <c r="D11" s="149" t="s">
        <v>12059</v>
      </c>
      <c r="E11" s="149" t="s">
        <v>133</v>
      </c>
      <c r="F11" s="149" t="s">
        <v>18901</v>
      </c>
      <c r="G11" s="149"/>
      <c r="H11" s="206"/>
      <c r="I11" s="207"/>
      <c r="J11" s="207"/>
      <c r="K11" s="150"/>
      <c r="L11" s="150"/>
      <c r="M11" s="150"/>
      <c r="N11" s="150"/>
      <c r="O11" s="150"/>
      <c r="P11" s="209"/>
      <c r="Q11" s="151"/>
      <c r="R11" s="149" t="str">
        <f ca="1">IF(ISERROR($V11),"",OFFSET('Smelter Look-up'!$C$4,$V11-4,0)&amp;"")</f>
        <v>Niihama Nickel Refinery, Sumitomo Metal Mining</v>
      </c>
      <c r="S11" s="155" t="str">
        <f t="shared" ca="1" si="0"/>
        <v>JP</v>
      </c>
      <c r="T11" s="155" t="str">
        <f ca="1">IF(B11="","",IF(ISERROR(MATCH($J11,SorP!$B$1:$B$6226,0)),"",INDIRECT("'SorP'!$A$"&amp;MATCH($S11&amp;$J11,SorP!C:C,0))))</f>
        <v/>
      </c>
      <c r="U11" s="168"/>
      <c r="V11" s="169">
        <f>IF(C11="",NA(),MATCH($B11&amp;$C11,'Smelter Look-up'!$J:$J,0))</f>
        <v>415</v>
      </c>
      <c r="X11" s="170">
        <f t="shared" si="1"/>
        <v>0</v>
      </c>
      <c r="AB11" s="314" t="str">
        <f t="shared" si="2"/>
        <v>Nickel</v>
      </c>
    </row>
    <row r="12" spans="1:34" s="170" customFormat="1" ht="20">
      <c r="A12" s="198"/>
      <c r="B12" s="304"/>
      <c r="C12" s="152"/>
      <c r="D12" s="149"/>
      <c r="E12" s="149"/>
      <c r="F12" s="149"/>
      <c r="G12" s="149"/>
      <c r="H12" s="206"/>
      <c r="I12" s="207"/>
      <c r="J12" s="207"/>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si="1"/>
        <v>0</v>
      </c>
      <c r="AB12" s="314" t="str">
        <f t="shared" si="2"/>
        <v/>
      </c>
    </row>
    <row r="13" spans="1:34" s="170" customFormat="1" ht="20">
      <c r="A13" s="198"/>
      <c r="B13" s="304"/>
      <c r="C13" s="152"/>
      <c r="D13" s="149"/>
      <c r="E13" s="149"/>
      <c r="F13" s="149"/>
      <c r="G13" s="149"/>
      <c r="H13" s="206"/>
      <c r="I13" s="207"/>
      <c r="J13" s="207"/>
      <c r="K13" s="150"/>
      <c r="L13" s="150"/>
      <c r="M13" s="150"/>
      <c r="N13" s="150"/>
      <c r="O13" s="150"/>
      <c r="P13" s="209"/>
      <c r="Q13" s="151"/>
      <c r="R13" s="149"/>
      <c r="S13" s="155"/>
      <c r="T13" s="155"/>
      <c r="U13" s="168"/>
      <c r="V13" s="169"/>
      <c r="AB13" s="314"/>
    </row>
    <row r="14" spans="1:34" s="170" customFormat="1" ht="20">
      <c r="A14" s="199"/>
      <c r="B14" s="304"/>
      <c r="C14" s="152"/>
      <c r="D14" s="149"/>
      <c r="E14" s="149"/>
      <c r="F14" s="149"/>
      <c r="G14" s="149"/>
      <c r="H14" s="206"/>
      <c r="I14" s="207"/>
      <c r="J14" s="207"/>
      <c r="K14" s="150"/>
      <c r="L14" s="150"/>
      <c r="M14" s="150"/>
      <c r="N14" s="150"/>
      <c r="O14" s="150"/>
      <c r="P14" s="209"/>
      <c r="Q14" s="151"/>
      <c r="R14" s="149"/>
      <c r="S14" s="155"/>
      <c r="T14" s="155"/>
      <c r="U14" s="168"/>
      <c r="V14" s="169"/>
      <c r="AB14" s="314"/>
    </row>
    <row r="15" spans="1:34" s="170" customFormat="1" ht="20">
      <c r="A15" s="199"/>
      <c r="B15" s="304"/>
      <c r="C15" s="152"/>
      <c r="D15" s="149"/>
      <c r="E15" s="149"/>
      <c r="F15" s="149"/>
      <c r="G15" s="149"/>
      <c r="H15" s="206"/>
      <c r="I15" s="207"/>
      <c r="J15" s="207"/>
      <c r="K15" s="150"/>
      <c r="L15" s="150"/>
      <c r="M15" s="150"/>
      <c r="N15" s="150"/>
      <c r="O15" s="150"/>
      <c r="P15" s="209"/>
      <c r="Q15" s="151"/>
      <c r="R15" s="149"/>
      <c r="S15" s="155"/>
      <c r="T15" s="155"/>
      <c r="U15" s="168"/>
      <c r="V15" s="169"/>
      <c r="AB15" s="314"/>
    </row>
    <row r="16" spans="1:34" s="170" customFormat="1" ht="20">
      <c r="A16" s="198"/>
      <c r="B16" s="304"/>
      <c r="C16" s="152"/>
      <c r="D16" s="149"/>
      <c r="E16" s="149"/>
      <c r="F16" s="149"/>
      <c r="G16" s="149"/>
      <c r="H16" s="206"/>
      <c r="I16" s="207"/>
      <c r="J16" s="207"/>
      <c r="K16" s="150"/>
      <c r="L16" s="150"/>
      <c r="M16" s="150"/>
      <c r="N16" s="150"/>
      <c r="O16" s="150"/>
      <c r="P16" s="209"/>
      <c r="Q16" s="151"/>
      <c r="R16" s="149"/>
      <c r="S16" s="155"/>
      <c r="T16" s="155"/>
      <c r="U16" s="168"/>
      <c r="V16" s="169"/>
      <c r="AB16" s="314"/>
    </row>
    <row r="17" spans="1:28" s="170" customFormat="1" ht="20">
      <c r="A17" s="198"/>
      <c r="B17" s="304"/>
      <c r="C17" s="152"/>
      <c r="D17" s="149"/>
      <c r="E17" s="149"/>
      <c r="F17" s="149"/>
      <c r="G17" s="149"/>
      <c r="H17" s="206"/>
      <c r="I17" s="207"/>
      <c r="J17" s="207"/>
      <c r="K17" s="150"/>
      <c r="L17" s="150"/>
      <c r="M17" s="150"/>
      <c r="N17" s="150"/>
      <c r="O17" s="150"/>
      <c r="P17" s="209"/>
      <c r="Q17" s="151"/>
      <c r="R17" s="149"/>
      <c r="S17" s="155"/>
      <c r="T17" s="155"/>
      <c r="U17" s="168"/>
      <c r="V17" s="169"/>
      <c r="AB17" s="314"/>
    </row>
    <row r="18" spans="1:28" s="170" customFormat="1" ht="20">
      <c r="A18" s="198"/>
      <c r="B18" s="304"/>
      <c r="C18" s="152"/>
      <c r="D18" s="149"/>
      <c r="E18" s="149"/>
      <c r="F18" s="149"/>
      <c r="G18" s="149"/>
      <c r="H18" s="206"/>
      <c r="I18" s="207"/>
      <c r="J18" s="207"/>
      <c r="K18" s="150"/>
      <c r="L18" s="150"/>
      <c r="M18" s="150"/>
      <c r="N18" s="150"/>
      <c r="O18" s="150"/>
      <c r="P18" s="209"/>
      <c r="Q18" s="151"/>
      <c r="R18" s="149"/>
      <c r="S18" s="155"/>
      <c r="T18" s="155"/>
      <c r="U18" s="168"/>
      <c r="V18" s="169"/>
      <c r="AB18" s="314"/>
    </row>
    <row r="19" spans="1:28" s="170" customFormat="1" ht="20">
      <c r="A19" s="198"/>
      <c r="B19" s="304"/>
      <c r="C19" s="152"/>
      <c r="D19" s="149"/>
      <c r="E19" s="149"/>
      <c r="F19" s="149"/>
      <c r="G19" s="149"/>
      <c r="H19" s="206"/>
      <c r="I19" s="207"/>
      <c r="J19" s="207"/>
      <c r="K19" s="150"/>
      <c r="L19" s="150"/>
      <c r="M19" s="150"/>
      <c r="N19" s="150"/>
      <c r="O19" s="150"/>
      <c r="P19" s="209"/>
      <c r="Q19" s="151"/>
      <c r="R19" s="149"/>
      <c r="S19" s="155"/>
      <c r="T19" s="155"/>
      <c r="U19" s="168"/>
      <c r="V19" s="169"/>
      <c r="AB19" s="314"/>
    </row>
    <row r="20" spans="1:28" s="170" customFormat="1" ht="20">
      <c r="A20" s="199"/>
      <c r="B20" s="304"/>
      <c r="C20" s="152"/>
      <c r="D20" s="149"/>
      <c r="E20" s="149"/>
      <c r="F20" s="149"/>
      <c r="G20" s="149"/>
      <c r="H20" s="206"/>
      <c r="I20" s="207"/>
      <c r="J20" s="207"/>
      <c r="K20" s="150"/>
      <c r="L20" s="150"/>
      <c r="M20" s="150"/>
      <c r="N20" s="150"/>
      <c r="O20" s="150"/>
      <c r="P20" s="209"/>
      <c r="Q20" s="151"/>
      <c r="R20" s="149"/>
      <c r="S20" s="155"/>
      <c r="T20" s="155"/>
      <c r="U20" s="168"/>
      <c r="V20" s="169"/>
      <c r="AB20" s="314"/>
    </row>
    <row r="21" spans="1:28" s="170" customFormat="1" ht="20">
      <c r="A21" s="198"/>
      <c r="B21" s="304"/>
      <c r="C21" s="152"/>
      <c r="D21" s="149"/>
      <c r="E21" s="149"/>
      <c r="F21" s="149"/>
      <c r="G21" s="149"/>
      <c r="H21" s="206"/>
      <c r="I21" s="207"/>
      <c r="J21" s="207"/>
      <c r="K21" s="150"/>
      <c r="L21" s="150"/>
      <c r="M21" s="150"/>
      <c r="N21" s="150"/>
      <c r="O21" s="150"/>
      <c r="P21" s="209"/>
      <c r="Q21" s="151"/>
      <c r="R21" s="149"/>
      <c r="S21" s="155"/>
      <c r="T21" s="155"/>
      <c r="U21" s="168"/>
      <c r="V21" s="169"/>
      <c r="AB21" s="314"/>
    </row>
    <row r="22" spans="1:28" s="170" customFormat="1" ht="20">
      <c r="A22" s="198"/>
      <c r="B22" s="304"/>
      <c r="C22" s="152"/>
      <c r="D22" s="149"/>
      <c r="E22" s="149"/>
      <c r="F22" s="149"/>
      <c r="G22" s="149"/>
      <c r="H22" s="206"/>
      <c r="I22" s="207"/>
      <c r="J22" s="207"/>
      <c r="K22" s="150"/>
      <c r="L22" s="150"/>
      <c r="M22" s="150"/>
      <c r="N22" s="150"/>
      <c r="O22" s="150"/>
      <c r="P22" s="209"/>
      <c r="Q22" s="151"/>
      <c r="R22" s="149"/>
      <c r="S22" s="155"/>
      <c r="T22" s="155"/>
      <c r="U22" s="168"/>
      <c r="V22" s="169"/>
      <c r="AB22" s="314"/>
    </row>
    <row r="23" spans="1:28" s="170" customFormat="1" ht="20">
      <c r="A23" s="198"/>
      <c r="B23" s="304"/>
      <c r="C23" s="152"/>
      <c r="D23" s="149"/>
      <c r="E23" s="149"/>
      <c r="F23" s="149"/>
      <c r="G23" s="149"/>
      <c r="H23" s="206"/>
      <c r="I23" s="207"/>
      <c r="J23" s="207"/>
      <c r="K23" s="150"/>
      <c r="L23" s="150"/>
      <c r="M23" s="150"/>
      <c r="N23" s="150"/>
      <c r="O23" s="150"/>
      <c r="P23" s="209"/>
      <c r="Q23" s="151"/>
      <c r="R23" s="149"/>
      <c r="S23" s="155"/>
      <c r="T23" s="155"/>
      <c r="U23" s="168"/>
      <c r="V23" s="169"/>
      <c r="AB23" s="314"/>
    </row>
    <row r="24" spans="1:28" s="170" customFormat="1" ht="20">
      <c r="A24" s="155"/>
      <c r="B24" s="304"/>
      <c r="C24" s="152"/>
      <c r="D24" s="149"/>
      <c r="E24" s="149"/>
      <c r="F24" s="149"/>
      <c r="G24" s="149"/>
      <c r="H24" s="206"/>
      <c r="I24" s="207"/>
      <c r="J24" s="207"/>
      <c r="K24" s="150"/>
      <c r="L24" s="150"/>
      <c r="M24" s="150"/>
      <c r="N24" s="150"/>
      <c r="O24" s="150"/>
      <c r="P24" s="209"/>
      <c r="Q24" s="151"/>
      <c r="R24" s="149"/>
      <c r="S24" s="155"/>
      <c r="T24" s="155"/>
      <c r="U24" s="168"/>
      <c r="V24" s="169"/>
      <c r="AB24" s="314"/>
    </row>
    <row r="25" spans="1:28" s="170" customFormat="1" ht="20">
      <c r="A25" s="155"/>
      <c r="B25" s="304"/>
      <c r="C25" s="152"/>
      <c r="D25" s="149"/>
      <c r="E25" s="149"/>
      <c r="F25" s="149"/>
      <c r="G25" s="149"/>
      <c r="H25" s="206"/>
      <c r="I25" s="207"/>
      <c r="J25" s="207"/>
      <c r="K25" s="150"/>
      <c r="L25" s="150"/>
      <c r="M25" s="150"/>
      <c r="N25" s="150"/>
      <c r="O25" s="150"/>
      <c r="P25" s="209"/>
      <c r="Q25" s="151"/>
      <c r="R25" s="149"/>
      <c r="S25" s="155"/>
      <c r="T25" s="155"/>
      <c r="U25" s="168"/>
      <c r="V25" s="169"/>
      <c r="AB25" s="314"/>
    </row>
    <row r="26" spans="1:28" s="170" customFormat="1" ht="20">
      <c r="A26" s="155"/>
      <c r="B26" s="304"/>
      <c r="C26" s="152"/>
      <c r="D26" s="149"/>
      <c r="E26" s="149"/>
      <c r="F26" s="149"/>
      <c r="G26" s="149"/>
      <c r="H26" s="206"/>
      <c r="I26" s="207"/>
      <c r="J26" s="207"/>
      <c r="K26" s="150"/>
      <c r="L26" s="150"/>
      <c r="M26" s="150"/>
      <c r="N26" s="150"/>
      <c r="O26" s="150"/>
      <c r="P26" s="209"/>
      <c r="Q26" s="151"/>
      <c r="R26" s="149"/>
      <c r="S26" s="155"/>
      <c r="T26" s="155"/>
      <c r="U26" s="168"/>
      <c r="V26" s="169"/>
      <c r="AB26" s="314"/>
    </row>
    <row r="27" spans="1:28" s="170" customFormat="1" ht="20">
      <c r="A27" s="155"/>
      <c r="B27" s="304"/>
      <c r="C27" s="152"/>
      <c r="D27" s="149"/>
      <c r="E27" s="149"/>
      <c r="F27" s="149"/>
      <c r="G27" s="149"/>
      <c r="H27" s="206"/>
      <c r="I27" s="207"/>
      <c r="J27" s="207"/>
      <c r="K27" s="150"/>
      <c r="L27" s="150"/>
      <c r="M27" s="150"/>
      <c r="N27" s="150"/>
      <c r="O27" s="150"/>
      <c r="P27" s="209"/>
      <c r="Q27" s="151"/>
      <c r="R27" s="149"/>
      <c r="S27" s="155"/>
      <c r="T27" s="155"/>
      <c r="U27" s="168"/>
      <c r="V27" s="169"/>
      <c r="AB27" s="314"/>
    </row>
    <row r="28" spans="1:28" s="170" customFormat="1" ht="20">
      <c r="A28" s="155"/>
      <c r="B28" s="304"/>
      <c r="C28" s="152"/>
      <c r="D28" s="149"/>
      <c r="E28" s="149"/>
      <c r="F28" s="149"/>
      <c r="G28" s="149"/>
      <c r="H28" s="206"/>
      <c r="I28" s="207"/>
      <c r="J28" s="207"/>
      <c r="K28" s="150"/>
      <c r="L28" s="150"/>
      <c r="M28" s="150"/>
      <c r="N28" s="150"/>
      <c r="O28" s="150"/>
      <c r="P28" s="209"/>
      <c r="Q28" s="151"/>
      <c r="R28" s="149"/>
      <c r="S28" s="155"/>
      <c r="T28" s="155"/>
      <c r="U28" s="168"/>
      <c r="V28" s="169"/>
      <c r="AB28" s="314"/>
    </row>
    <row r="29" spans="1:28" s="170" customFormat="1" ht="20">
      <c r="A29" s="155"/>
      <c r="B29" s="304"/>
      <c r="C29" s="152"/>
      <c r="D29" s="149"/>
      <c r="E29" s="149"/>
      <c r="F29" s="149"/>
      <c r="G29" s="149"/>
      <c r="H29" s="206"/>
      <c r="I29" s="207"/>
      <c r="J29" s="207"/>
      <c r="K29" s="150"/>
      <c r="L29" s="150"/>
      <c r="M29" s="150"/>
      <c r="N29" s="150"/>
      <c r="O29" s="150"/>
      <c r="P29" s="209"/>
      <c r="Q29" s="151"/>
      <c r="R29" s="149"/>
      <c r="S29" s="155"/>
      <c r="T29" s="155"/>
      <c r="U29" s="168"/>
      <c r="V29" s="169"/>
      <c r="AB29" s="314"/>
    </row>
    <row r="30" spans="1:28" s="170" customFormat="1" ht="20">
      <c r="A30" s="155"/>
      <c r="B30" s="304"/>
      <c r="C30" s="152"/>
      <c r="D30" s="149"/>
      <c r="E30" s="149"/>
      <c r="F30" s="149"/>
      <c r="G30" s="149"/>
      <c r="H30" s="206"/>
      <c r="I30" s="207"/>
      <c r="J30" s="207"/>
      <c r="K30" s="150"/>
      <c r="L30" s="150"/>
      <c r="M30" s="150"/>
      <c r="N30" s="150"/>
      <c r="O30" s="150"/>
      <c r="P30" s="209"/>
      <c r="Q30" s="151"/>
      <c r="R30" s="149"/>
      <c r="S30" s="155"/>
      <c r="T30" s="155"/>
      <c r="U30" s="168"/>
      <c r="V30" s="169"/>
      <c r="AB30" s="314"/>
    </row>
    <row r="31" spans="1:28" s="170" customFormat="1" ht="20">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ref="S13:S63" ca="1" si="3">IF(B31="","",IF(ISERROR(MATCH($E31,CL,0)),"Unknown",INDIRECT("'C'!$A$"&amp;MATCH($E31,CL,0)+1)))</f>
        <v/>
      </c>
      <c r="T31" s="155" t="str">
        <f ca="1">IF(B31="","",IF(ISERROR(MATCH($J31,SorP!$B$1:$B$6226,0)),"",INDIRECT("'SorP'!$A$"&amp;MATCH($S31&amp;$J31,SorP!C:C,0))))</f>
        <v/>
      </c>
      <c r="U31" s="168"/>
      <c r="V31" s="169" t="e">
        <f>IF(C31="",NA(),MATCH($B31&amp;$C31,'Smelter Look-up'!$J:$J,0))</f>
        <v>#N/A</v>
      </c>
      <c r="X31" s="170">
        <f t="shared" ref="X13:X62" ca="1" si="4">IF(AND(C31="Smelter not listed",OR(LEN(D31)=0,LEN(E31)=0)),1,0)</f>
        <v>0</v>
      </c>
      <c r="AB31" s="314" t="str">
        <f t="shared" ref="AB13:AB69" si="5">IF(C31="","",B31)</f>
        <v/>
      </c>
    </row>
    <row r="32" spans="1:28" s="170" customFormat="1" ht="20">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0.5"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4"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55" zoomScaleNormal="55" workbookViewId="0">
      <pane xSplit="1" ySplit="3" topLeftCell="B50" activePane="bottomRight" state="frozen"/>
      <selection pane="topRight" activeCell="B24" sqref="B24:J24"/>
      <selection pane="bottomLeft" activeCell="B24" sqref="B24:J24"/>
      <selection pane="bottomRight" activeCell="A4" sqref="A4"/>
    </sheetView>
  </sheetViews>
  <sheetFormatPr defaultColWidth="9" defaultRowHeight="13.5"/>
  <cols>
    <col min="1" max="1" width="45" style="15" customWidth="1"/>
    <col min="2" max="2" width="43" style="16" customWidth="1"/>
    <col min="3" max="3" width="51.4609375" style="15" customWidth="1"/>
    <col min="4" max="4" width="29" style="16" customWidth="1"/>
    <col min="5" max="9" width="10" style="15" hidden="1" customWidth="1"/>
    <col min="10" max="10" width="20.1523437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7">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41.5">
      <c r="A4" s="135" t="str">
        <f ca="1">Declaration!B8</f>
        <v>Company Name (*):</v>
      </c>
      <c r="B4" s="356" t="str">
        <f>Declaration!D8</f>
        <v>Taiwan Semiconductor Co., 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41">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2"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 customHeight="1">
      <c r="A8" s="80">
        <f>Declaration!B14</f>
        <v>0</v>
      </c>
      <c r="B8" s="79"/>
      <c r="C8" s="79"/>
      <c r="D8" s="85"/>
      <c r="E8" s="16"/>
      <c r="F8" s="83"/>
      <c r="G8" s="62"/>
      <c r="H8" s="63"/>
      <c r="I8" s="131"/>
    </row>
    <row r="9" spans="1:10" ht="41">
      <c r="A9" s="135" t="str">
        <f ca="1">Declaration!B19</f>
        <v>Contact Name (*):</v>
      </c>
      <c r="B9" s="356" t="str">
        <f>Declaration!D19</f>
        <v>Smile Chung</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41">
      <c r="A10" s="135" t="str">
        <f ca="1">Declaration!B20</f>
        <v>Email – Contact (*):</v>
      </c>
      <c r="B10" s="357" t="str">
        <f>Declaration!D20</f>
        <v>smile.chung@ts.com.tw</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41">
      <c r="A11" s="135" t="str">
        <f ca="1">Declaration!B21</f>
        <v>Phone – Contact (*):</v>
      </c>
      <c r="B11" s="356" t="str">
        <f>Declaration!D21</f>
        <v>+886-2-8913-1588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41">
      <c r="A12" s="135" t="str">
        <f ca="1">Declaration!B22</f>
        <v>Authorizer (*):</v>
      </c>
      <c r="B12" s="356" t="str">
        <f>Declaration!D22</f>
        <v>Smile Chung</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7.5">
      <c r="A13" s="80" t="str">
        <f ca="1">Declaration!B24</f>
        <v>Email - Authorizer (*):</v>
      </c>
      <c r="B13" s="81" t="str">
        <f>Declaration!D24</f>
        <v>smile.chung@ts.com.tw</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 customHeight="1">
      <c r="A14" s="80"/>
      <c r="B14" s="79"/>
      <c r="C14" s="79"/>
      <c r="D14" s="85"/>
      <c r="E14" s="16" t="s">
        <v>15</v>
      </c>
      <c r="F14" s="83"/>
      <c r="G14" s="62"/>
      <c r="H14" s="63">
        <f>F14*G14</f>
        <v>0</v>
      </c>
      <c r="I14" s="131"/>
    </row>
    <row r="15" spans="1:10" ht="41">
      <c r="A15" s="80" t="str">
        <f ca="1">Declaration!B26</f>
        <v>Effective Date (*):</v>
      </c>
      <c r="B15" s="81">
        <f>Declaration!D26</f>
        <v>45846</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 hidden="1" customHeight="1">
      <c r="A23" s="80" t="str">
        <f>Declaration!B36</f>
        <v/>
      </c>
      <c r="B23" s="79">
        <f>Declaration!D36</f>
        <v>0</v>
      </c>
      <c r="C23" s="79">
        <f t="shared" si="3"/>
        <v>0</v>
      </c>
      <c r="D23" s="85"/>
      <c r="E23" s="16"/>
      <c r="F23" s="323"/>
      <c r="G23" s="62"/>
      <c r="H23" s="63"/>
      <c r="I23" s="131"/>
      <c r="J23" s="132"/>
    </row>
    <row r="24" spans="1:10" ht="22" hidden="1" customHeight="1">
      <c r="A24" s="80" t="str">
        <f>Declaration!B37</f>
        <v/>
      </c>
      <c r="B24" s="79">
        <f>Declaration!D37</f>
        <v>0</v>
      </c>
      <c r="C24" s="79">
        <f t="shared" si="3"/>
        <v>0</v>
      </c>
      <c r="D24" s="85"/>
      <c r="E24" s="16"/>
      <c r="F24" s="323"/>
      <c r="G24" s="62"/>
      <c r="H24" s="63"/>
      <c r="I24" s="131"/>
      <c r="J24" s="132"/>
    </row>
    <row r="25" spans="1:10" ht="22" hidden="1" customHeight="1">
      <c r="A25" s="80" t="str">
        <f>Declaration!B38</f>
        <v/>
      </c>
      <c r="B25" s="79">
        <f>Declaration!D38</f>
        <v>0</v>
      </c>
      <c r="C25" s="79">
        <f t="shared" si="3"/>
        <v>0</v>
      </c>
      <c r="D25" s="85"/>
      <c r="E25" s="16"/>
      <c r="F25" s="323"/>
      <c r="G25" s="62"/>
      <c r="H25" s="63"/>
      <c r="I25" s="131"/>
      <c r="J25" s="132"/>
    </row>
    <row r="26" spans="1:10" ht="22" hidden="1" customHeight="1">
      <c r="A26" s="80" t="str">
        <f>Declaration!B39</f>
        <v/>
      </c>
      <c r="B26" s="79">
        <f>Declaration!D39</f>
        <v>0</v>
      </c>
      <c r="C26" s="79">
        <f t="shared" si="3"/>
        <v>0</v>
      </c>
      <c r="D26" s="85"/>
      <c r="E26" s="16"/>
      <c r="F26" s="323"/>
      <c r="G26" s="62"/>
      <c r="H26" s="63"/>
      <c r="I26" s="131"/>
      <c r="J26" s="132"/>
    </row>
    <row r="27" spans="1:10" ht="25" customHeight="1">
      <c r="A27" s="79" t="str">
        <f ca="1">Declaration!B41</f>
        <v>2) Does any of the specified mineral/metal remain in the product(s)? (*)</v>
      </c>
      <c r="B27" s="82"/>
      <c r="C27" s="82"/>
      <c r="D27" s="86"/>
      <c r="E27" s="16" t="s">
        <v>15</v>
      </c>
      <c r="F27" s="83"/>
      <c r="J27" s="132"/>
    </row>
    <row r="28" spans="1:10" ht="41">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80" t="str">
        <f>Declaration!B48</f>
        <v/>
      </c>
      <c r="B34" s="79">
        <f>Declaration!D48</f>
        <v>0</v>
      </c>
      <c r="C34" s="136">
        <f t="shared" si="9"/>
        <v>0</v>
      </c>
      <c r="D34" s="229"/>
      <c r="E34" s="16"/>
      <c r="F34" s="84"/>
      <c r="G34" s="62"/>
      <c r="H34" s="63"/>
      <c r="I34" s="131"/>
    </row>
    <row r="35" spans="1:10" ht="22" hidden="1" customHeight="1">
      <c r="A35" s="80" t="str">
        <f>Declaration!B49</f>
        <v/>
      </c>
      <c r="B35" s="79">
        <f>Declaration!D49</f>
        <v>0</v>
      </c>
      <c r="C35" s="136">
        <f t="shared" si="9"/>
        <v>0</v>
      </c>
      <c r="D35" s="229"/>
      <c r="E35" s="16"/>
      <c r="F35" s="84"/>
      <c r="G35" s="62"/>
      <c r="H35" s="63"/>
      <c r="I35" s="131"/>
    </row>
    <row r="36" spans="1:10" ht="22" hidden="1" customHeight="1">
      <c r="A36" s="80" t="str">
        <f>Declaration!B50</f>
        <v/>
      </c>
      <c r="B36" s="79">
        <f>Declaration!D50</f>
        <v>0</v>
      </c>
      <c r="C36" s="136">
        <f t="shared" si="9"/>
        <v>0</v>
      </c>
      <c r="D36" s="229"/>
      <c r="E36" s="16"/>
      <c r="F36" s="84"/>
      <c r="G36" s="62"/>
      <c r="H36" s="63"/>
      <c r="I36" s="131"/>
    </row>
    <row r="37" spans="1:10" ht="22" hidden="1" customHeight="1">
      <c r="A37" s="80" t="str">
        <f>Declaration!B51</f>
        <v/>
      </c>
      <c r="B37" s="79">
        <f>Declaration!D51</f>
        <v>0</v>
      </c>
      <c r="C37" s="136">
        <f t="shared" si="9"/>
        <v>0</v>
      </c>
      <c r="D37" s="229"/>
      <c r="E37" s="16"/>
      <c r="F37" s="84"/>
      <c r="G37" s="62"/>
      <c r="H37" s="63"/>
      <c r="I37" s="131"/>
    </row>
    <row r="38" spans="1:10" ht="2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41">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80" t="str">
        <f>Declaration!B60</f>
        <v/>
      </c>
      <c r="B45" s="79">
        <f>Declaration!D60</f>
        <v>0</v>
      </c>
      <c r="C45" s="136">
        <f t="shared" si="3"/>
        <v>0</v>
      </c>
      <c r="D45" s="229"/>
      <c r="E45" s="16"/>
      <c r="F45" s="84"/>
      <c r="G45" s="62"/>
      <c r="H45" s="63"/>
      <c r="I45" s="131"/>
    </row>
    <row r="46" spans="1:10" ht="22" hidden="1" customHeight="1">
      <c r="A46" s="80" t="str">
        <f>Declaration!B61</f>
        <v/>
      </c>
      <c r="B46" s="79">
        <f>Declaration!D61</f>
        <v>0</v>
      </c>
      <c r="C46" s="136">
        <f t="shared" si="3"/>
        <v>0</v>
      </c>
      <c r="D46" s="229"/>
      <c r="E46" s="16"/>
      <c r="F46" s="84"/>
      <c r="G46" s="62"/>
      <c r="H46" s="63"/>
      <c r="I46" s="131"/>
    </row>
    <row r="47" spans="1:10" ht="22" hidden="1" customHeight="1">
      <c r="A47" s="80" t="str">
        <f>Declaration!B62</f>
        <v/>
      </c>
      <c r="B47" s="79">
        <f>Declaration!D62</f>
        <v>0</v>
      </c>
      <c r="C47" s="136">
        <f t="shared" si="3"/>
        <v>0</v>
      </c>
      <c r="D47" s="229"/>
      <c r="E47" s="16"/>
      <c r="F47" s="84"/>
      <c r="G47" s="62"/>
      <c r="H47" s="63"/>
      <c r="I47" s="131"/>
    </row>
    <row r="48" spans="1:10" ht="22" hidden="1" customHeight="1">
      <c r="A48" s="80" t="str">
        <f>Declaration!B63</f>
        <v/>
      </c>
      <c r="B48" s="79">
        <f>Declaration!D63</f>
        <v>0</v>
      </c>
      <c r="C48" s="136">
        <f t="shared" si="3"/>
        <v>0</v>
      </c>
      <c r="D48" s="87"/>
      <c r="E48" s="16" t="s">
        <v>15</v>
      </c>
      <c r="F48" s="84"/>
      <c r="G48" s="62"/>
      <c r="H48" s="63"/>
      <c r="I48" s="131"/>
    </row>
    <row r="49" spans="1:10" ht="2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80" t="str">
        <f>Declaration!B72</f>
        <v/>
      </c>
      <c r="B56" s="79">
        <f>Declaration!D72</f>
        <v>0</v>
      </c>
      <c r="C56" s="136">
        <f t="shared" si="20"/>
        <v>0</v>
      </c>
      <c r="D56" s="193"/>
      <c r="E56" s="16"/>
      <c r="F56" s="84"/>
      <c r="G56" s="62"/>
      <c r="H56" s="63"/>
      <c r="I56" s="131"/>
      <c r="J56" s="132"/>
    </row>
    <row r="57" spans="1:10" ht="22" hidden="1" customHeight="1">
      <c r="A57" s="80" t="str">
        <f>Declaration!B73</f>
        <v/>
      </c>
      <c r="B57" s="79">
        <f>Declaration!D73</f>
        <v>0</v>
      </c>
      <c r="C57" s="136">
        <f t="shared" si="20"/>
        <v>0</v>
      </c>
      <c r="D57" s="87"/>
      <c r="E57" s="16" t="s">
        <v>15</v>
      </c>
      <c r="F57" s="84"/>
      <c r="G57" s="62"/>
      <c r="H57" s="63"/>
      <c r="I57" s="131"/>
      <c r="J57" s="132"/>
    </row>
    <row r="58" spans="1:10" ht="22" hidden="1" customHeight="1">
      <c r="A58" s="80" t="str">
        <f>Declaration!B74</f>
        <v/>
      </c>
      <c r="B58" s="79">
        <f>Declaration!D74</f>
        <v>0</v>
      </c>
      <c r="C58" s="136">
        <f t="shared" si="20"/>
        <v>0</v>
      </c>
      <c r="D58" s="87"/>
      <c r="E58" s="16" t="s">
        <v>15</v>
      </c>
      <c r="F58" s="84"/>
      <c r="G58" s="62"/>
      <c r="H58" s="63"/>
      <c r="I58" s="131"/>
      <c r="J58" s="132"/>
    </row>
    <row r="59" spans="1:10" ht="22" hidden="1" customHeight="1">
      <c r="A59" s="80" t="str">
        <f>Declaration!B75</f>
        <v/>
      </c>
      <c r="B59" s="79">
        <f>Declaration!D75</f>
        <v>0</v>
      </c>
      <c r="C59" s="136">
        <f t="shared" si="20"/>
        <v>0</v>
      </c>
      <c r="D59" s="87"/>
      <c r="E59" s="16" t="s">
        <v>15</v>
      </c>
      <c r="F59" s="84"/>
      <c r="G59" s="62"/>
      <c r="H59" s="63"/>
      <c r="I59" s="131"/>
      <c r="J59" s="132"/>
    </row>
    <row r="60" spans="1:10" ht="25" customHeight="1">
      <c r="A60" s="79" t="str">
        <f ca="1">Declaration!B77</f>
        <v>5) What percentage of relevant suppliers have provided a response to your supply chain survey?(*)</v>
      </c>
      <c r="B60" s="82"/>
      <c r="C60" s="82"/>
      <c r="D60" s="86"/>
      <c r="E60" s="16" t="s">
        <v>15</v>
      </c>
      <c r="F60" s="83"/>
    </row>
    <row r="61" spans="1:10" ht="27.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7.5">
      <c r="A62" s="80" t="str">
        <f>Declaration!B79</f>
        <v>Copper(*)</v>
      </c>
      <c r="B62" s="79" t="str">
        <f>Declaration!D79</f>
        <v>Greater than 90%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5">
      <c r="A66" s="80" t="str">
        <f>Declaration!B83</f>
        <v>Nickel(*)</v>
      </c>
      <c r="B66" s="79" t="str">
        <f>Declaration!D83</f>
        <v>Greater than 90%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 hidden="1" customHeight="1">
      <c r="A67" s="80" t="str">
        <f>Declaration!B84</f>
        <v/>
      </c>
      <c r="B67" s="79">
        <f>Declaration!D84</f>
        <v>0</v>
      </c>
      <c r="C67" s="136">
        <f t="shared" si="3"/>
        <v>0</v>
      </c>
      <c r="D67" s="85"/>
      <c r="E67" s="16"/>
      <c r="F67" s="84"/>
      <c r="G67" s="62"/>
      <c r="H67" s="63"/>
      <c r="I67" s="131"/>
    </row>
    <row r="68" spans="1:10" ht="22" hidden="1" customHeight="1">
      <c r="A68" s="80" t="str">
        <f>Declaration!B85</f>
        <v/>
      </c>
      <c r="B68" s="79">
        <f>Declaration!D85</f>
        <v>0</v>
      </c>
      <c r="C68" s="136">
        <f t="shared" si="3"/>
        <v>0</v>
      </c>
      <c r="D68" s="85"/>
      <c r="E68" s="16"/>
      <c r="F68" s="84"/>
      <c r="G68" s="62"/>
      <c r="H68" s="63"/>
      <c r="I68" s="131"/>
    </row>
    <row r="69" spans="1:10" ht="22" hidden="1" customHeight="1">
      <c r="A69" s="80" t="str">
        <f>Declaration!B86</f>
        <v/>
      </c>
      <c r="B69" s="79">
        <f>Declaration!D86</f>
        <v>0</v>
      </c>
      <c r="C69" s="136">
        <f t="shared" si="3"/>
        <v>0</v>
      </c>
      <c r="D69" s="85"/>
      <c r="E69" s="16" t="s">
        <v>18</v>
      </c>
      <c r="F69" s="84"/>
      <c r="G69" s="62"/>
      <c r="H69" s="63"/>
      <c r="I69" s="131"/>
    </row>
    <row r="70" spans="1:10" ht="22" hidden="1" customHeight="1">
      <c r="A70" s="80" t="str">
        <f>Declaration!B87</f>
        <v/>
      </c>
      <c r="B70" s="79">
        <f>Declaration!D87</f>
        <v>0</v>
      </c>
      <c r="C70" s="136">
        <f t="shared" si="3"/>
        <v>0</v>
      </c>
      <c r="D70" s="85"/>
      <c r="E70" s="16" t="s">
        <v>18</v>
      </c>
      <c r="F70" s="84"/>
      <c r="G70" s="62"/>
      <c r="H70" s="63"/>
      <c r="I70" s="131"/>
    </row>
    <row r="71" spans="1:10" ht="25" customHeight="1">
      <c r="A71" s="79" t="str">
        <f ca="1">Declaration!B89</f>
        <v>6) Have you identified all of the smelters or processors supplying the specified minerals/metal to your supply chain?(*)</v>
      </c>
      <c r="B71" s="82"/>
      <c r="C71" s="82"/>
      <c r="D71" s="86"/>
      <c r="E71" s="16" t="s">
        <v>13</v>
      </c>
      <c r="F71" s="83"/>
    </row>
    <row r="72" spans="1:10" ht="54.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80" t="str">
        <f>Declaration!B96</f>
        <v/>
      </c>
      <c r="B78" s="79">
        <f>Declaration!D96</f>
        <v>0</v>
      </c>
      <c r="C78" s="136">
        <f t="shared" si="31"/>
        <v>0</v>
      </c>
      <c r="D78" s="87"/>
      <c r="E78" s="16"/>
      <c r="F78" s="84"/>
      <c r="G78" s="62"/>
      <c r="H78" s="63"/>
      <c r="I78" s="131"/>
    </row>
    <row r="79" spans="1:10" ht="22" hidden="1" customHeight="1">
      <c r="A79" s="80" t="str">
        <f>Declaration!B97</f>
        <v/>
      </c>
      <c r="B79" s="79">
        <f>Declaration!D97</f>
        <v>0</v>
      </c>
      <c r="C79" s="136">
        <f t="shared" si="31"/>
        <v>0</v>
      </c>
      <c r="D79" s="87"/>
      <c r="E79" s="16"/>
      <c r="F79" s="84"/>
      <c r="G79" s="62"/>
      <c r="H79" s="63"/>
      <c r="I79" s="131"/>
    </row>
    <row r="80" spans="1:10" ht="22" hidden="1" customHeight="1">
      <c r="A80" s="80" t="str">
        <f>Declaration!B98</f>
        <v/>
      </c>
      <c r="B80" s="79">
        <f>Declaration!D98</f>
        <v>0</v>
      </c>
      <c r="C80" s="136">
        <f t="shared" si="31"/>
        <v>0</v>
      </c>
      <c r="D80" s="87"/>
      <c r="E80" s="16" t="s">
        <v>13</v>
      </c>
      <c r="F80" s="84"/>
      <c r="G80" s="62"/>
      <c r="H80" s="63"/>
      <c r="I80" s="131"/>
    </row>
    <row r="81" spans="1:10" ht="22" hidden="1" customHeight="1">
      <c r="A81" s="80" t="str">
        <f>Declaration!B99</f>
        <v/>
      </c>
      <c r="B81" s="79">
        <f>Declaration!D99</f>
        <v>0</v>
      </c>
      <c r="C81" s="136">
        <f t="shared" si="31"/>
        <v>0</v>
      </c>
      <c r="D81" s="87"/>
      <c r="E81" s="16" t="s">
        <v>13</v>
      </c>
      <c r="F81" s="84"/>
      <c r="G81" s="62"/>
      <c r="H81" s="63"/>
      <c r="I81" s="131"/>
    </row>
    <row r="82" spans="1:10" ht="50.5" customHeight="1">
      <c r="A82" s="79" t="str">
        <f ca="1">Declaration!B101</f>
        <v>7) Has all applicable smelter or processor information received by your company been reported in this declaration?(*)</v>
      </c>
      <c r="B82" s="82"/>
      <c r="C82" s="82"/>
      <c r="D82" s="86"/>
      <c r="E82" s="16" t="s">
        <v>16</v>
      </c>
      <c r="F82" s="83"/>
    </row>
    <row r="83" spans="1:10" ht="41.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80" t="str">
        <f>Declaration!B108</f>
        <v/>
      </c>
      <c r="B89" s="79">
        <f>Declaration!D108</f>
        <v>0</v>
      </c>
      <c r="C89" s="136">
        <f t="shared" si="36"/>
        <v>0</v>
      </c>
      <c r="D89" s="88"/>
      <c r="E89" s="16"/>
      <c r="F89" s="84"/>
      <c r="G89" s="62"/>
      <c r="H89" s="63"/>
      <c r="I89" s="131"/>
    </row>
    <row r="90" spans="1:10" ht="22" hidden="1" customHeight="1">
      <c r="A90" s="80" t="str">
        <f>Declaration!B109</f>
        <v/>
      </c>
      <c r="B90" s="79">
        <f>Declaration!D109</f>
        <v>0</v>
      </c>
      <c r="C90" s="136">
        <f t="shared" si="36"/>
        <v>0</v>
      </c>
      <c r="D90" s="88"/>
      <c r="E90" s="16"/>
      <c r="F90" s="84"/>
      <c r="G90" s="62"/>
      <c r="H90" s="63"/>
      <c r="I90" s="131"/>
    </row>
    <row r="91" spans="1:10" ht="22" hidden="1" customHeight="1">
      <c r="A91" s="80" t="str">
        <f>Declaration!B110</f>
        <v/>
      </c>
      <c r="B91" s="79">
        <f>Declaration!D110</f>
        <v>0</v>
      </c>
      <c r="C91" s="136">
        <f t="shared" si="36"/>
        <v>0</v>
      </c>
      <c r="D91" s="88"/>
      <c r="E91" s="16" t="s">
        <v>15</v>
      </c>
      <c r="F91" s="84"/>
      <c r="G91" s="62"/>
      <c r="H91" s="63"/>
      <c r="I91" s="131"/>
    </row>
    <row r="92" spans="1:10" ht="22" hidden="1" customHeight="1">
      <c r="A92" s="80" t="str">
        <f>Declaration!B111</f>
        <v/>
      </c>
      <c r="B92" s="79">
        <f>Declaration!D111</f>
        <v>0</v>
      </c>
      <c r="C92" s="136">
        <f t="shared" si="36"/>
        <v>0</v>
      </c>
      <c r="D92" s="88"/>
      <c r="E92" s="16" t="s">
        <v>15</v>
      </c>
      <c r="F92" s="84"/>
      <c r="G92" s="62"/>
      <c r="H92" s="63"/>
      <c r="I92" s="131"/>
    </row>
    <row r="93" spans="1:10" ht="22" customHeight="1">
      <c r="A93" s="307" t="str">
        <f ca="1">Declaration!B114</f>
        <v>Question</v>
      </c>
      <c r="B93" s="82"/>
      <c r="C93" s="82"/>
      <c r="D93" s="86"/>
      <c r="E93" s="16" t="s">
        <v>18</v>
      </c>
      <c r="F93" s="83"/>
      <c r="G93" s="83"/>
      <c r="H93" s="83"/>
    </row>
    <row r="94" spans="1:10" ht="41">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4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9" t="s">
        <v>53</v>
      </c>
      <c r="B96" s="79" t="str">
        <f>Declaration!G117</f>
        <v>https://www.taiwansemi.com/en/wp-content/uploads/2023/12/Conflict%20Minerals%20Policy_20240124_Web.pdf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9" t="str">
        <f>Declaration!B126</f>
        <v/>
      </c>
      <c r="B104" s="79">
        <f>Declaration!D126</f>
        <v>0</v>
      </c>
      <c r="C104" s="136">
        <f t="shared" si="44"/>
        <v>0</v>
      </c>
      <c r="D104" s="193"/>
      <c r="E104" s="16"/>
      <c r="F104" s="84"/>
      <c r="G104" s="62"/>
      <c r="H104" s="63"/>
      <c r="I104" s="131"/>
    </row>
    <row r="105" spans="1:10" ht="25" hidden="1" customHeight="1">
      <c r="A105" s="79" t="str">
        <f>Declaration!B127</f>
        <v/>
      </c>
      <c r="B105" s="79">
        <f>Declaration!D127</f>
        <v>0</v>
      </c>
      <c r="C105" s="136">
        <f t="shared" si="44"/>
        <v>0</v>
      </c>
      <c r="D105" s="193"/>
      <c r="E105" s="16"/>
      <c r="F105" s="84"/>
      <c r="G105" s="62"/>
      <c r="H105" s="63"/>
      <c r="I105" s="131"/>
    </row>
    <row r="106" spans="1:10" ht="25" hidden="1" customHeight="1">
      <c r="A106" s="79" t="str">
        <f>Declaration!B128</f>
        <v/>
      </c>
      <c r="B106" s="79">
        <f>Declaration!D128</f>
        <v>0</v>
      </c>
      <c r="C106" s="136">
        <f t="shared" si="44"/>
        <v>0</v>
      </c>
      <c r="D106" s="193"/>
      <c r="E106" s="16"/>
      <c r="F106" s="84"/>
      <c r="G106" s="62"/>
      <c r="H106" s="63"/>
      <c r="I106" s="131"/>
    </row>
    <row r="107" spans="1:10" ht="25" hidden="1" customHeight="1">
      <c r="A107" s="79" t="str">
        <f>Declaration!B129</f>
        <v/>
      </c>
      <c r="B107" s="79">
        <f>Declaration!D129</f>
        <v>0</v>
      </c>
      <c r="C107" s="136">
        <f t="shared" si="44"/>
        <v>0</v>
      </c>
      <c r="D107" s="193"/>
      <c r="E107" s="16"/>
      <c r="F107" s="84"/>
      <c r="G107" s="62"/>
      <c r="H107" s="63"/>
      <c r="I107" s="131"/>
    </row>
    <row r="108" spans="1:10" ht="41">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41">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41">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41">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41">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80" t="s">
        <v>1078</v>
      </c>
      <c r="B113" s="79"/>
      <c r="C113" s="79"/>
      <c r="D113" s="193"/>
      <c r="E113" s="16"/>
      <c r="F113" s="84"/>
      <c r="G113" s="62"/>
      <c r="H113" s="63"/>
      <c r="I113" s="131"/>
    </row>
    <row r="114" spans="1:12" ht="41">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 customHeight="1">
      <c r="A115" s="135" t="str">
        <f>Declaration!AA13</f>
        <v>Copper</v>
      </c>
      <c r="B115" s="79"/>
      <c r="C115" s="136" t="str">
        <f t="shared" ca="1" si="49"/>
        <v>Complete</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 hidden="1" customHeight="1">
      <c r="A120" s="135" t="str">
        <f>Declaration!AA18</f>
        <v/>
      </c>
      <c r="B120" s="79"/>
      <c r="C120" s="136">
        <f t="shared" si="49"/>
        <v>0</v>
      </c>
      <c r="D120" s="220"/>
      <c r="E120" s="16"/>
      <c r="F120" s="84"/>
      <c r="G120" s="62"/>
      <c r="H120" s="63"/>
      <c r="I120" s="131"/>
      <c r="K120" s="134"/>
    </row>
    <row r="121" spans="1:12" ht="25" hidden="1" customHeight="1">
      <c r="A121" s="135" t="str">
        <f>Declaration!AA19</f>
        <v/>
      </c>
      <c r="B121" s="79"/>
      <c r="C121" s="136">
        <f t="shared" si="49"/>
        <v>0</v>
      </c>
      <c r="D121" s="220"/>
      <c r="E121" s="16"/>
      <c r="F121" s="84"/>
      <c r="G121" s="62"/>
      <c r="H121" s="63"/>
      <c r="I121" s="131"/>
      <c r="K121" s="134"/>
    </row>
    <row r="122" spans="1:12" ht="25" hidden="1" customHeight="1">
      <c r="A122" s="135" t="str">
        <f>Declaration!AA20</f>
        <v/>
      </c>
      <c r="B122" s="79"/>
      <c r="C122" s="136">
        <f t="shared" si="49"/>
        <v>0</v>
      </c>
      <c r="D122" s="85"/>
      <c r="E122" s="16" t="s">
        <v>15</v>
      </c>
      <c r="F122" s="84"/>
      <c r="G122" s="62"/>
      <c r="H122" s="63"/>
      <c r="I122" s="131"/>
      <c r="K122" s="134"/>
    </row>
    <row r="123" spans="1:12" ht="25" hidden="1" customHeight="1">
      <c r="A123" s="135" t="str">
        <f>Declaration!AA21</f>
        <v/>
      </c>
      <c r="B123" s="79"/>
      <c r="C123" s="136">
        <f t="shared" si="49"/>
        <v>0</v>
      </c>
      <c r="D123" s="85"/>
      <c r="E123" s="16" t="s">
        <v>15</v>
      </c>
      <c r="F123" s="84"/>
      <c r="G123" s="62"/>
      <c r="H123" s="63"/>
      <c r="I123" s="131"/>
      <c r="K123" s="134"/>
    </row>
    <row r="124" spans="1:12" ht="2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4375" defaultRowHeight="13.5"/>
  <cols>
    <col min="1" max="1" width="17.3046875" style="346" customWidth="1"/>
    <col min="2" max="2" width="34.84375" style="346" customWidth="1"/>
    <col min="3" max="3" width="23.3046875" style="346" customWidth="1"/>
    <col min="4" max="5" width="15.4609375" style="346" customWidth="1"/>
    <col min="6" max="6" width="28.4609375" style="346" customWidth="1"/>
    <col min="7" max="7" width="27.3046875" style="346" customWidth="1"/>
    <col min="8" max="8" width="20.69140625" style="346" customWidth="1"/>
    <col min="9" max="9" width="30.84375" style="346" customWidth="1"/>
    <col min="10" max="10" width="23.3046875" style="346" customWidth="1"/>
    <col min="11" max="11" width="39.69140625" style="346" customWidth="1"/>
    <col min="12" max="12" width="47.69140625" style="346" customWidth="1"/>
    <col min="13" max="13" width="36.3046875" style="346" customWidth="1"/>
    <col min="14" max="14" width="15.15234375" style="346" hidden="1" customWidth="1"/>
    <col min="15" max="15" width="18.69140625" style="346" hidden="1" customWidth="1"/>
    <col min="16" max="16" width="14.15234375" style="346" hidden="1" customWidth="1"/>
    <col min="17" max="17" width="18.4609375" style="346" hidden="1" customWidth="1"/>
    <col min="18" max="18" width="17.69140625" style="346" hidden="1" customWidth="1"/>
    <col min="19" max="19" width="22.4609375" style="346" hidden="1" customWidth="1"/>
    <col min="20" max="20" width="16.69140625" style="346" customWidth="1"/>
    <col min="21" max="21" width="14" style="346" customWidth="1"/>
    <col min="22" max="22" width="15.4609375" style="346" customWidth="1"/>
    <col min="23" max="23" width="11" style="346" customWidth="1"/>
    <col min="24" max="26" width="10" style="346" customWidth="1"/>
  </cols>
  <sheetData>
    <row r="1" spans="1:19" ht="7.5" hidden="1" customHeight="1"/>
    <row r="2" spans="1:19" s="324" customFormat="1" ht="23">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4"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3.5"/>
  <cols>
    <col min="1" max="1" width="3" style="15" customWidth="1"/>
    <col min="2" max="2" width="40" style="91" customWidth="1"/>
    <col min="3" max="3" width="40" style="15" customWidth="1"/>
    <col min="4" max="4" width="59" style="15" customWidth="1"/>
    <col min="5" max="5" width="1.6914062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4"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3.5"/>
  <cols>
    <col min="1" max="1" width="9" style="156" bestFit="1" customWidth="1"/>
    <col min="2" max="2" width="43" style="156" customWidth="1"/>
    <col min="3" max="3" width="40" style="156" customWidth="1"/>
    <col min="4" max="4" width="23" style="156" customWidth="1"/>
    <col min="5" max="5" width="12.69140625" style="156" customWidth="1"/>
    <col min="6" max="6" width="12.69140625" style="157" customWidth="1"/>
    <col min="7" max="7" width="15.15234375" style="156" customWidth="1"/>
    <col min="8" max="8" width="24" style="156" customWidth="1"/>
    <col min="9" max="9" width="28" style="156" customWidth="1"/>
    <col min="10" max="10" width="11" style="156" hidden="1" customWidth="1"/>
    <col min="11" max="11" width="110.69140625" style="156" hidden="1" customWidth="1"/>
    <col min="12" max="12" width="17.46093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2025-07-08T03:35:43Z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